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25" yWindow="315" windowWidth="10920" windowHeight="6030" activeTab="1"/>
  </bookViews>
  <sheets>
    <sheet name="01.01.2015" sheetId="1" r:id="rId1"/>
    <sheet name="01.04.2015" sheetId="2" r:id="rId2"/>
  </sheets>
  <definedNames>
    <definedName name="_xlnm.Print_Titles" localSheetId="0">'01.01.2015'!$7:$8</definedName>
    <definedName name="_xlnm.Print_Titles" localSheetId="1">'01.04.2015'!$7:$8</definedName>
    <definedName name="_xlnm.Print_Area" localSheetId="0">'01.01.2015'!$B$1:$I$316</definedName>
    <definedName name="_xlnm.Print_Area" localSheetId="1">'01.04.2015'!$B$1:$I$321</definedName>
  </definedNames>
  <calcPr fullCalcOnLoad="1"/>
</workbook>
</file>

<file path=xl/sharedStrings.xml><?xml version="1.0" encoding="utf-8"?>
<sst xmlns="http://schemas.openxmlformats.org/spreadsheetml/2006/main" count="1531" uniqueCount="482">
  <si>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</si>
  <si>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</si>
  <si>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</si>
  <si>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</si>
  <si>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</si>
  <si>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</si>
  <si>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</si>
  <si>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</si>
  <si>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</si>
  <si>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</si>
  <si>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</si>
  <si>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Охорона та раціональне використання природних ресурсів, всього, в тому числі</t>
  </si>
  <si>
    <t>Цільовий фонд, всього, в тому числі</t>
  </si>
  <si>
    <t>Соціальні програми і заходи державних органів у справах молоді (міська Програма "Молоде покоління Южноукраїнська" на 2012 - 2015 роки) Южноукраїнський центр соціальних служб сім’ї, дітей і молоді</t>
  </si>
  <si>
    <t>Соціальні програми і заходи державних органів у справах молоді (міська Програма "Молоде покоління Южноукраїнська" на 2012 - 2015 роки) управління молоді спорту та культури</t>
  </si>
  <si>
    <t>Соціальні програми і заходи державних органів у справах молоді  (міська Програма "Молоде покоління Южноукраїнська" на 2012 - 2015 роки) управління з питань надзвичайних ситуацій міської ради та взаємодії з правохоронними органами</t>
  </si>
  <si>
    <t>Проведення навчально - тренувальних зборів і змагань (Програма розвитку культури, фізичної культури, спорту та туризму в місті Южноукраїнську на 2014-2018 роки)</t>
  </si>
  <si>
    <t>Проведення навчально - тренувальних зборів і змагань (Програма розвитку футболу в місті Южноукраїнську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</si>
  <si>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2014-2018 роки)</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</si>
  <si>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</si>
  <si>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</si>
  <si>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Інші видатки, всього, в тому числі</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</si>
  <si>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</si>
  <si>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</si>
  <si>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</si>
  <si>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</si>
  <si>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</si>
  <si>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</si>
  <si>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</si>
  <si>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</si>
  <si>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</si>
  <si>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</si>
  <si>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</si>
  <si>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Групи централізованого господарського обслуговування (кошти, що передаються із загального фонду до бюджету розвитку)</t>
  </si>
  <si>
    <t>Житлово-комунальне господарство</t>
  </si>
  <si>
    <t>110204</t>
  </si>
  <si>
    <t>Разом бюджет міста по загальному фонду:</t>
  </si>
  <si>
    <t>Разом бюджет міста (загальний+спеціальний)</t>
  </si>
  <si>
    <t>Коди нової класифікації</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</si>
  <si>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</si>
  <si>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захворюванню на туберкульоз на 2014 - 2017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</si>
  <si>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ВІЛ- інфекції / СНІДу  на 2014-2019 р.р.)</t>
  </si>
  <si>
    <t>План на рік з урахуванням внесених змін</t>
  </si>
  <si>
    <t>Коди перехідної класифікації</t>
  </si>
  <si>
    <t>Видатки</t>
  </si>
  <si>
    <t>0111</t>
  </si>
  <si>
    <t>010116</t>
  </si>
  <si>
    <t>0900</t>
  </si>
  <si>
    <t>070000</t>
  </si>
  <si>
    <t>080000</t>
  </si>
  <si>
    <t>090000</t>
  </si>
  <si>
    <t>1030</t>
  </si>
  <si>
    <t>090201</t>
  </si>
  <si>
    <t>1061</t>
  </si>
  <si>
    <t>1040</t>
  </si>
  <si>
    <t>090401</t>
  </si>
  <si>
    <t>1010</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</si>
  <si>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</si>
  <si>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</si>
  <si>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</si>
  <si>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</si>
  <si>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</si>
  <si>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</si>
  <si>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</si>
  <si>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</si>
  <si>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</si>
  <si>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</si>
  <si>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</si>
  <si>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</si>
  <si>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</si>
  <si>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</si>
  <si>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</si>
  <si>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</si>
  <si>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</si>
  <si>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</si>
  <si>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</si>
  <si>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</si>
  <si>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</si>
  <si>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</si>
  <si>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</si>
  <si>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</si>
  <si>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</si>
  <si>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</si>
  <si>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</si>
  <si>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</si>
  <si>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</si>
  <si>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</si>
  <si>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</si>
  <si>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</si>
  <si>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</si>
  <si>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</si>
  <si>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</si>
  <si>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</si>
  <si>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</si>
  <si>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</si>
  <si>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</si>
  <si>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</si>
  <si>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</si>
  <si>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</si>
  <si>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</si>
  <si>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</si>
  <si>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</si>
  <si>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</si>
  <si>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</si>
  <si>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</si>
  <si>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</si>
  <si>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</si>
  <si>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</si>
  <si>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</si>
  <si>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</si>
  <si>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</si>
  <si>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</si>
  <si>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</si>
  <si>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</si>
  <si>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</si>
  <si>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</si>
  <si>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</si>
  <si>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</si>
  <si>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</si>
  <si>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</si>
  <si>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</si>
  <si>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</si>
  <si>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</si>
  <si>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</si>
  <si>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</si>
  <si>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</si>
  <si>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</si>
  <si>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</si>
  <si>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</si>
  <si>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</si>
  <si>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</si>
  <si>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</si>
  <si>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</si>
  <si>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</si>
  <si>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</si>
  <si>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</si>
  <si>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</si>
  <si>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</si>
  <si>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</si>
  <si>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</si>
  <si>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</si>
  <si>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</si>
  <si>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</si>
  <si>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</si>
  <si>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Міська комплексна Програма "Турбота" на 2013-2017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</si>
  <si>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(Цільова  програма захисту населення і територій від надзвичайних ситуацій техногенного та природного  характеру  на 2014-2017 ро</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</si>
  <si>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</si>
  <si>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</si>
  <si>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</si>
  <si>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</si>
  <si>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</si>
  <si>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</si>
  <si>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</si>
  <si>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Пільгова підписка газети "Контакт"</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</si>
  <si>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</si>
  <si>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</si>
  <si>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Субвенція з обласного бюджету на будівництво, реконструкцію, ремонт та утримання вулиць і доріг комунальної власності у населених пунктах</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</si>
  <si>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</si>
  <si>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</si>
  <si>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</si>
  <si>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</si>
  <si>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</si>
  <si>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</si>
  <si>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</si>
  <si>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</si>
  <si>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</si>
  <si>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</si>
  <si>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</si>
  <si>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</si>
  <si>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</si>
  <si>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</si>
  <si>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</si>
  <si>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</si>
  <si>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</si>
  <si>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</si>
  <si>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</si>
  <si>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</si>
  <si>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</si>
  <si>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</si>
  <si>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</si>
  <si>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міської ради від  30.04.2015 № 1514</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</si>
  <si>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</si>
  <si>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</si>
  <si>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</si>
  <si>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</si>
  <si>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</si>
  <si>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</si>
  <si>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</si>
  <si>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</si>
  <si>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</si>
  <si>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</si>
  <si>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</si>
  <si>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</si>
  <si>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</si>
  <si>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</si>
  <si>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</si>
  <si>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</si>
  <si>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</si>
  <si>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</si>
  <si>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</si>
  <si>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</si>
  <si>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</si>
  <si>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</si>
  <si>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Міська програма "Зайнятості населення м.Южноукраїнська" до 2017 року</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</si>
  <si>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</si>
  <si>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</si>
  <si>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</si>
  <si>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</si>
  <si>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</si>
  <si>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</si>
  <si>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</si>
  <si>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</si>
  <si>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</si>
  <si>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</si>
  <si>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</si>
  <si>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</si>
  <si>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</si>
  <si>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</si>
  <si>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</si>
  <si>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</si>
  <si>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</si>
  <si>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</si>
  <si>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</si>
  <si>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</si>
  <si>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</si>
  <si>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</si>
  <si>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</si>
  <si>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в м.Южноукраїнську на 201</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</si>
  <si>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</si>
  <si>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</si>
  <si>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</si>
  <si>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Міська комплексна Програма "Турбота" на 2013-2017 роки (пільги, що надаються населенню на оплату житлово - комунальних послуг і природного газу)</t>
  </si>
  <si>
    <t>Міська комплексна Програма "Турбота" на 2013-2017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</si>
  <si>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Міська комплексна програма "Турбота" на 2013-2017 роки (заходи до свят)</t>
  </si>
  <si>
    <t>Інші видатки на соціальний захист населення (міська комплексна Програма "Турбота" на 2013-2017 роки)</t>
  </si>
  <si>
    <t>Інші культурно-освітні заклади (Програма розвитку культури, фізичної культури, спорту та туризму в місті Южноукраїнську на 2014-2018 роки)</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</si>
  <si>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</si>
  <si>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захворюванню на туберкульоз на 2014 - 2017 роки) (кошти бюджету розвитку)</t>
  </si>
  <si>
    <t>Інші видатки на соціальний захист населення (міська цільова Програма  "Цукровий діабет" на 2014-2016 р.р.)</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</si>
  <si>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</si>
  <si>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</si>
  <si>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</si>
  <si>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</si>
  <si>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</si>
  <si>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</si>
  <si>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</si>
  <si>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</si>
  <si>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</si>
  <si>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100101</t>
  </si>
  <si>
    <t>.090412</t>
  </si>
  <si>
    <t>090700</t>
  </si>
  <si>
    <t>091205</t>
  </si>
  <si>
    <t>130102</t>
  </si>
  <si>
    <t>130115</t>
  </si>
  <si>
    <t>100208</t>
  </si>
  <si>
    <t>091106</t>
  </si>
  <si>
    <t>Додаток 4</t>
  </si>
  <si>
    <t>Начальник фінансового управління Южноукраїнської міської ради</t>
  </si>
  <si>
    <t>Додаток №2</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</si>
  <si>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</si>
  <si>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</si>
  <si>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</si>
  <si>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</si>
  <si>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</si>
  <si>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</si>
  <si>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</si>
  <si>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</si>
  <si>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</si>
  <si>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</si>
  <si>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</si>
  <si>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</si>
  <si>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</si>
  <si>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</si>
  <si>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</si>
  <si>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</si>
  <si>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Утримання загальноосвітніх шкіл (субвенція з обласного бюджету (депутатська))</t>
  </si>
  <si>
    <t>Міська програма поводження з твердими побутовими відходами</t>
  </si>
  <si>
    <t>Інші видатки (Міська програма щодо організації мобілізаційної роботи в місті Южноукраїнську на 2014 - 2015 роки)</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</si>
  <si>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</si>
  <si>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</si>
  <si>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</si>
  <si>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</si>
  <si>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</si>
  <si>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</si>
  <si>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</si>
  <si>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</si>
  <si>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</si>
  <si>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</si>
  <si>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</si>
  <si>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</si>
  <si>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Підписка окремої категорії громадян на газету "Рідне Прибужжя" (субвенція з обласного бюджету)</t>
  </si>
  <si>
    <t>Інші видатки на соціальний захист населення (міська Програма "Запобігання та лікування серцево-судинних та судинно-мозкових захворювань на 2012 - 2014 роки")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</si>
  <si>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</si>
  <si>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Управління молоді, спорту та культури (Міська програма "Молоде покоління Южноукраїнська на 2012-2015 роки")</t>
  </si>
  <si>
    <t>.091103</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</si>
  <si>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</si>
  <si>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</si>
  <si>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</si>
  <si>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</si>
  <si>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</si>
  <si>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</si>
  <si>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.090413</t>
  </si>
  <si>
    <t xml:space="preserve">Органи місцевого самоврядування </t>
  </si>
  <si>
    <t>Органи місцевого самоврядування (кошти бюджету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</si>
  <si>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</si>
  <si>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</si>
  <si>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</si>
  <si>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</si>
  <si>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</si>
  <si>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</si>
  <si>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</si>
  <si>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</si>
  <si>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</si>
  <si>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</si>
  <si>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</si>
  <si>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</si>
  <si>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</si>
  <si>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</si>
  <si>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МП "Розвитку освіти в м.Южноукраїнську на 2011-2015 роки"</t>
  </si>
  <si>
    <t>Культура і мистецтво, всього, в тому числі:</t>
  </si>
  <si>
    <t>Засоби масової інформації, всього, в тому числі:</t>
  </si>
  <si>
    <t>Фізкультура і спорт, всього, в тому числі:</t>
  </si>
  <si>
    <t>Утримання управління освіти Южноукраїнської міської ради</t>
  </si>
  <si>
    <t>Інші видатки на соціальний захист населення (міська програма "Протидії захворюванню на туберкульоз у 2014 році")</t>
  </si>
  <si>
    <t>Інші видатки на соціальний захист населення (міська Програма "Забезпечення профілактики ВІЛ-інфекцій, догляду та підтримки ВІЛ-інфікованих і хворих на СНІД на 2014-2015 роки</t>
  </si>
  <si>
    <t>Інші видатки на соціальний захист населення (міська Програма "Розвитку донорства крові та її компонентів на 2012 - 2016 роки")</t>
  </si>
  <si>
    <t>Управління з питань надзвичайних ситуацій, мобілізаційної роботи та взаємодії з правоохоронними органами  Южноукраїнської міської ради (видатки цільового фонду)</t>
  </si>
  <si>
    <t>Загальноосвітні школи  (кошти бюджету розвитку)</t>
  </si>
  <si>
    <t>Центр соціальних служб сім’ї, дітей та молоді (утримання)  (кошти бюджету розвитку)</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</si>
  <si>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  (кошти бюджету розвитку)</t>
  </si>
  <si>
    <t xml:space="preserve">Виконання                                     за І квартал 2015 року                              </t>
  </si>
  <si>
    <t>Освітня субвенція з державного бюджету місцевим бюджетам</t>
  </si>
  <si>
    <t>080201</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</si>
  <si>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(за рахунок медичної субвенції з державного бюджету)</t>
  </si>
  <si>
    <t xml:space="preserve">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t>
  </si>
  <si>
    <t>Інші заходи по охороні  здоров'я (Міська програма  розвитку донорства крові  та її компонентів на 2012-2016 р.р.)</t>
  </si>
  <si>
    <t>Інші заходи по охороні  здоров'я (Міська програма  запобігання та лікування  серцево-судинних та судинно-мозкових захворювань на 2015-2020 р.р. )</t>
  </si>
  <si>
    <t>Інші заходи по охороні  здоров'я (Міська програма реформування медичного обслуговування населення міста Южноукраїнська на 2013-2018 роки )</t>
  </si>
  <si>
    <t>Програми і централізовані заходи боротьби з туберкульозом (Міська Соціальна програма протидії  захворюванню на туберкульоз на 2014 - 2017 роки)</t>
  </si>
  <si>
    <t>Програми і централізовані заходи профілактики СНІДу (Міська Соціальна програма  протидії ВІЛ- інфекції / СНІДу  на 2014-2019 р.р.)</t>
  </si>
  <si>
    <t>Забезпечення централізованих заходів з лікування хворих на цукровий та нецукровий діабет (Міська Цільова програма "Цукровий діабет" на 2014-2016 р.р.)</t>
  </si>
  <si>
    <t>Централізовані заходи з лікування онкологічних хворих (Міська програма боротьби з онкологічними захворюваннями в м.Южноукраїнську на період до 2016 року)</t>
  </si>
  <si>
    <t>081007</t>
  </si>
  <si>
    <t>081008</t>
  </si>
  <si>
    <t>081009</t>
  </si>
  <si>
    <t>081010</t>
  </si>
  <si>
    <t>Інші заходи по охороні  здоров'я (Міська комплексна прогрма "Турбота" на 2013-2017 роки)</t>
  </si>
  <si>
    <t>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t>
  </si>
  <si>
    <t xml:space="preserve">Охорона та раціональне використання природних ресурсів (Міська програма охорони  довкілля та раціонального природокористування) м.Южноукраїнська на 2011-2015 роки  </t>
  </si>
  <si>
    <t>Цільові фонди</t>
  </si>
  <si>
    <t>Реверсна дотація</t>
  </si>
  <si>
    <t>090407</t>
  </si>
  <si>
    <t>Компенсація населенню додаткових витрат на оплату послуг газопостачання, централізованого опалення та централізованого постачання води</t>
  </si>
  <si>
    <t>Субвенція з державного бюджету на виплату допомоги по догляду за інвалідом І та ІІ групи внаслідок психічного розладу</t>
  </si>
  <si>
    <t>Програми і заходи центрів соціальних служб для сім'ї, дітей та молоді (Міська комплексна програма  "Молоде покоління  м.Южноукраїнська" на 2012-2015 роки)</t>
  </si>
  <si>
    <t>Програма стабілізації та соціально-економічного розвитку територій (Міська програма приватизації об"єктів, що належать до комунальної власності територіальної громади міста Южноукраїнська на 2015-2017 роки )</t>
  </si>
  <si>
    <t>Програма стабілізації та соціально-економічного розвитку територій (Міська програма управління  майном комунальної форми власності  міста Южноукраїнська на 2015-2019 роки )</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</si>
  <si>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управління житлово-комунального господарства</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</si>
  <si>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(кошти бюджету розвитку)</t>
  </si>
  <si>
    <t>Теплові мережі (Міська програма Капітального будівництва об"єктів житлово-комунального господарства  і соціальної інфраструктури м.Южноукраїнську на 2011-2015 роки ) (кошти бюджету розвитку)</t>
  </si>
  <si>
    <t>Капітальні вкладення (Міська програма Капітального будівництва об"єктів житлово-комунального господарства  і соціальної інфраструктури м.Южноукраїнську на 2011-2015 роки ) розпорядник управління житлово-комунального господарства</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</si>
  <si>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2011-2015 роки) розпорядник виконавчий комітет Южноукраїнської міської ради</t>
  </si>
  <si>
    <t>Охорона здоров’я</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</si>
  <si>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(кошти бюджету розвитку)</t>
  </si>
  <si>
    <t>Групи централізованого господарського обслуговування (кошти бюджету розвитку)</t>
  </si>
  <si>
    <t>Капітальні вкладення ( міська програма реформування і розвитку житлово-комунального господарства міста Южноукраїнська на 2010-2014 роки) (кошти бюджету розвитку) розпорядник виконавчий комітет Южноукраїнської міської ради</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</si>
  <si>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t>
  </si>
  <si>
    <t>за видатками за І квартал 2015 року</t>
  </si>
  <si>
    <t>Теплові мережі  (міська програма енергозбереження в сфері житлово-комунального господарства м.Южноукраїнська на 2010-2014 роки)  (кошти бюджету розвитку)</t>
  </si>
  <si>
    <t>Теплові мережі  ( міська програма реформування і розвитку житлово-комунального господарства міста Южноукраїнська на 2010-2014 роки)  (кошти бюджету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</si>
  <si>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бюджету розвитку)</t>
  </si>
  <si>
    <t>Благоустрій міст, сіл, селищ ( міська програма реформування і розвитку житлово-комунального господарства міста Южноукраїнська на 2010-2014 роки) (кошти бюджету розвитку)</t>
  </si>
  <si>
    <t>Інші культурно - освітні заклади та заходи (централізована бухгалтерія)  (кошти бюджету розвитку)</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</si>
  <si>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бюджету розвитку)</t>
  </si>
  <si>
    <t>Програма стабілізації та соціально-економічного розвитку територій ( міська програма поводження з твердими побутовими відходами на території м.Южноукраїнська на 2013-2020 роки) (кошти бюджету розвитку)</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</si>
  <si>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2014 - 2017 роки)  (кошти бюджету розвитку)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</si>
  <si>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 (кошти бюджету розвитку)</t>
  </si>
  <si>
    <t>Благоустрій міст, сіл, селищ (міська програма капітального будівництва об’єктів житлово-комунального господарства та соціальної інфраструктури м.Южноукраїнська  на 2011-2015 роки) (кошти бюджету розвитку)</t>
  </si>
  <si>
    <t>бюджет розвитку</t>
  </si>
  <si>
    <t>Субвенція з обласного бюджету на виплату допомоги по догляду за інвалідом І та ІІ групи внаслідок психічного розладу</t>
  </si>
  <si>
    <t>Центри "Спорт для всіх" та заходи з фізичної культури (Програма розвитку культури, фізичної культури, спорту та туризму в місті Южноукраїнську на 2014-2016 роки)</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</si>
  <si>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міста Южноукраїнська на 2014 - 2018 роки)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</si>
  <si>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</si>
  <si>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</si>
  <si>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</si>
  <si>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</si>
  <si>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</si>
  <si>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</si>
  <si>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</si>
  <si>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</si>
  <si>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</si>
  <si>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</si>
  <si>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Міська програма охорони тваринного світу та регулювання бродячих тварин в м.Южноукраїнську на 2010-2014 роки</t>
  </si>
  <si>
    <t>250380</t>
  </si>
  <si>
    <t xml:space="preserve">Субвенція з державного бюджету місцевим бюджетам здійснення заходів щодо соціально-економічного розвитку окремих територій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</si>
  <si>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</si>
  <si>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</si>
  <si>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</si>
  <si>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</si>
  <si>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</si>
  <si>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Виконавчий комітет</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</si>
  <si>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УЖКГ</t>
  </si>
  <si>
    <t>Утримання та навчально-тренувальна робота дитячо-юнацьких спортивних шкіл (кошти бюджету розвитку)</t>
  </si>
  <si>
    <t>Управління молоді, спорту та культури Южноукраїнської міської ради  (видатки цільового фонду)</t>
  </si>
  <si>
    <t>Дошкільні заклади (кошти бюджету розвитку)</t>
  </si>
  <si>
    <t xml:space="preserve">міської ради від                      2015 №  </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</si>
  <si>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</si>
  <si>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</si>
  <si>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</si>
  <si>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</si>
  <si>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</si>
  <si>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</si>
  <si>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</si>
  <si>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</si>
  <si>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</si>
  <si>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</si>
  <si>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</si>
  <si>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</si>
  <si>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</si>
  <si>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</si>
  <si>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</si>
  <si>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</si>
  <si>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</si>
  <si>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</si>
  <si>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</si>
  <si>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</si>
  <si>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</si>
  <si>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150000</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</si>
  <si>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</si>
  <si>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обласного бюджету на виконання депутатами обласної ради доручень виборців, відповідно до програм, затверджених обласною радою на 2014 рік</t>
  </si>
  <si>
    <t>Субвенція з обласного бюджету на виконання депутатами обласної радидоручень виборців, відповідно до програм, затверджених обласною радою на 2014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</si>
  <si>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</si>
  <si>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та судинно-мозкових захворювань на 2012-2014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</si>
  <si>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паліотичної та хоспісної допомоги в м.Южноукраїнську на період до 2016 року) (кошти бюджету розвитку)</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</si>
  <si>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</si>
  <si>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</si>
  <si>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 xml:space="preserve">Музеї і виставки </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</si>
  <si>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</si>
  <si>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</si>
  <si>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</si>
  <si>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</si>
  <si>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</si>
  <si>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</si>
  <si>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</si>
  <si>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</si>
  <si>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</si>
  <si>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</si>
  <si>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</si>
  <si>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</si>
  <si>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</si>
  <si>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</si>
  <si>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Відсоток виконання, % (4/3)</t>
  </si>
  <si>
    <t>Відхилення,                                                    (+;-)                                                (4-3)</t>
  </si>
  <si>
    <t xml:space="preserve">Виконання                                     за 2014 рік                              </t>
  </si>
  <si>
    <t>Виконання бюджету міста Южноукраїнська</t>
  </si>
  <si>
    <t>по видаткам за 2014 рік</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</si>
  <si>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</si>
  <si>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</si>
  <si>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</si>
  <si>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</si>
  <si>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</si>
  <si>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Дотація житлово - комунальному господарству (міська Програма "Реформування і розвитку житлово-комунального господарства м.Южноукраїнська на 2010 - 2014 роки")</t>
  </si>
  <si>
    <t>Міська Програма енергозбереження в сфері житлово - комунального господарства на 2009-2014 роки</t>
  </si>
  <si>
    <t>Міська Програма "Реформування і розвитку житлово-комунального господарства м.Южноукраїнська на 2010 - 2014 роки"</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</si>
  <si>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</si>
  <si>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</si>
  <si>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Центр соціальних служб сім’ї, дітей та молоді Южноукраїнської міської ради (додаткова дотація з державного бюджету на покращення надання соціальних послуг найуразливішим верствам населення)</t>
  </si>
  <si>
    <t>Компенсаційні виплати на пільговий проїзд автомобільним транспортом окремим категоріям громадян  (міська комплексна Програма "Турбота" (дачні перевезення))</t>
  </si>
  <si>
    <t>Програма стабілізації та соціально-економічного розвитку території (міська Програма реформування медичного обслуговування)</t>
  </si>
  <si>
    <t>Служба у справах дітей</t>
  </si>
  <si>
    <t>Інші видатки на надання соціальних послуг (міська програма з надання паліатичної та хоспісної допомоги в м.Южноукраїнську на період до 2016 року)</t>
  </si>
  <si>
    <t>Інші видатки на надання соціальних послуг (міська програма протидії захворюванню на туберкульоз в м.Южноукраїнську на 2014-2017 рік)</t>
  </si>
  <si>
    <t>Інші видатки на надання соціальних послуг (міська програма репродуктивне здоров’я населення м.Южноукраїнськ на 2012-2015 роки)</t>
  </si>
  <si>
    <t>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м.Южноукраїнська  на 2011-2015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</si>
  <si>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</si>
  <si>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</si>
  <si>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.061007</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</si>
  <si>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2011-2015роки)</t>
  </si>
  <si>
    <t>Субвенція з держ.бюджету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</si>
  <si>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місцевим бюджетам здійснення заходів щодо соціально-економічного розвитку окремих територій (кошти, що передаються)</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</si>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</sst>
</file>

<file path=xl/styles.xml><?xml version="1.0" encoding="utf-8"?>
<styleSheet xmlns="http://schemas.openxmlformats.org/spreadsheetml/2006/main">
  <numFmts count="2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
    <numFmt numFmtId="174" formatCode="0.0"/>
    <numFmt numFmtId="175" formatCode="0.0_ ;\-0.0\ "/>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_ ;[Red]\-0.0\ "/>
    <numFmt numFmtId="181" formatCode="#,##0.0"/>
    <numFmt numFmtId="182" formatCode="0.00000"/>
    <numFmt numFmtId="183" formatCode="0.000000"/>
    <numFmt numFmtId="184" formatCode="0.0000000"/>
  </numFmts>
  <fonts count="32">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6"/>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6" fillId="3" borderId="1" applyNumberFormat="0" applyAlignment="0" applyProtection="0"/>
    <xf numFmtId="0" fontId="17" fillId="9" borderId="2" applyNumberFormat="0" applyAlignment="0" applyProtection="0"/>
    <xf numFmtId="0" fontId="18" fillId="9"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4" borderId="7" applyNumberFormat="0" applyAlignment="0" applyProtection="0"/>
    <xf numFmtId="0" fontId="24" fillId="0" borderId="0" applyNumberFormat="0" applyFill="0" applyBorder="0" applyAlignment="0" applyProtection="0"/>
    <xf numFmtId="0" fontId="25" fillId="10" borderId="0" applyNumberFormat="0" applyBorder="0" applyAlignment="0" applyProtection="0"/>
    <xf numFmtId="0" fontId="4" fillId="0" borderId="0" applyNumberFormat="0" applyFill="0" applyBorder="0" applyAlignment="0" applyProtection="0"/>
    <xf numFmtId="0" fontId="26" fillId="17" borderId="0" applyNumberFormat="0" applyBorder="0" applyAlignment="0" applyProtection="0"/>
    <xf numFmtId="0" fontId="27"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7" borderId="0" applyNumberFormat="0" applyBorder="0" applyAlignment="0" applyProtection="0"/>
  </cellStyleXfs>
  <cellXfs count="97">
    <xf numFmtId="0" fontId="0" fillId="0" borderId="0" xfId="0"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174" fontId="1" fillId="0" borderId="0" xfId="0" applyNumberFormat="1" applyFont="1" applyFill="1" applyBorder="1" applyAlignment="1">
      <alignment horizontal="right" wrapText="1"/>
    </xf>
    <xf numFmtId="174" fontId="2" fillId="0" borderId="0" xfId="0" applyNumberFormat="1" applyFont="1" applyFill="1" applyAlignment="1">
      <alignment/>
    </xf>
    <xf numFmtId="0" fontId="2" fillId="0" borderId="10" xfId="0" applyFont="1" applyFill="1" applyBorder="1" applyAlignment="1">
      <alignment horizontal="left" wrapText="1"/>
    </xf>
    <xf numFmtId="174" fontId="1" fillId="0" borderId="0" xfId="0" applyNumberFormat="1" applyFont="1" applyFill="1" applyBorder="1" applyAlignment="1">
      <alignment/>
    </xf>
    <xf numFmtId="0" fontId="2" fillId="0" borderId="10" xfId="0" applyFont="1" applyFill="1" applyBorder="1" applyAlignment="1">
      <alignment wrapText="1"/>
    </xf>
    <xf numFmtId="49" fontId="1" fillId="0" borderId="10" xfId="0" applyNumberFormat="1" applyFont="1" applyFill="1" applyBorder="1" applyAlignment="1">
      <alignment horizontal="center"/>
    </xf>
    <xf numFmtId="0" fontId="2" fillId="0" borderId="10" xfId="0" applyNumberFormat="1" applyFont="1" applyFill="1" applyBorder="1" applyAlignment="1">
      <alignment wrapText="1"/>
    </xf>
    <xf numFmtId="49" fontId="2" fillId="0" borderId="10" xfId="0" applyNumberFormat="1" applyFont="1" applyFill="1" applyBorder="1" applyAlignment="1">
      <alignment horizontal="center" wrapText="1"/>
    </xf>
    <xf numFmtId="0" fontId="1" fillId="0" borderId="10" xfId="0" applyFont="1" applyFill="1" applyBorder="1" applyAlignment="1">
      <alignment wrapText="1"/>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wrapText="1"/>
    </xf>
    <xf numFmtId="0" fontId="1" fillId="0" borderId="10" xfId="0" applyFont="1" applyFill="1" applyBorder="1" applyAlignment="1">
      <alignment horizontal="left" wrapText="1"/>
    </xf>
    <xf numFmtId="0" fontId="2" fillId="0" borderId="10" xfId="0" applyFont="1" applyFill="1" applyBorder="1" applyAlignment="1">
      <alignment vertical="justify" wrapText="1"/>
    </xf>
    <xf numFmtId="0" fontId="2" fillId="0" borderId="12" xfId="0" applyFont="1" applyFill="1" applyBorder="1" applyAlignment="1">
      <alignment wrapText="1"/>
    </xf>
    <xf numFmtId="0" fontId="2" fillId="0" borderId="11" xfId="0" applyFont="1" applyFill="1" applyBorder="1" applyAlignment="1">
      <alignment horizontal="left" wrapText="1"/>
    </xf>
    <xf numFmtId="0" fontId="1" fillId="0" borderId="10" xfId="0" applyNumberFormat="1" applyFont="1" applyFill="1" applyBorder="1" applyAlignment="1">
      <alignment wrapText="1"/>
    </xf>
    <xf numFmtId="49" fontId="1" fillId="0" borderId="10" xfId="0" applyNumberFormat="1" applyFont="1" applyFill="1" applyBorder="1" applyAlignment="1">
      <alignment/>
    </xf>
    <xf numFmtId="0" fontId="5" fillId="0" borderId="10" xfId="0" applyFont="1" applyFill="1" applyBorder="1" applyAlignment="1">
      <alignment horizontal="center"/>
    </xf>
    <xf numFmtId="0" fontId="5" fillId="0" borderId="11" xfId="0" applyFont="1" applyFill="1" applyBorder="1" applyAlignment="1">
      <alignment horizontal="center"/>
    </xf>
    <xf numFmtId="0" fontId="1" fillId="0" borderId="10" xfId="0" applyFont="1" applyFill="1" applyBorder="1" applyAlignment="1">
      <alignment horizontal="left"/>
    </xf>
    <xf numFmtId="0" fontId="5" fillId="0" borderId="12" xfId="0" applyFont="1" applyFill="1" applyBorder="1" applyAlignment="1">
      <alignment horizontal="center"/>
    </xf>
    <xf numFmtId="0" fontId="1" fillId="0" borderId="10" xfId="0" applyFont="1" applyFill="1" applyBorder="1" applyAlignment="1">
      <alignment horizontal="center"/>
    </xf>
    <xf numFmtId="0" fontId="1"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0" xfId="0" applyFont="1" applyFill="1" applyAlignment="1">
      <alignment wrapText="1"/>
    </xf>
    <xf numFmtId="49" fontId="1" fillId="0" borderId="14"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74" fontId="1" fillId="0" borderId="0" xfId="0" applyNumberFormat="1" applyFont="1" applyFill="1" applyBorder="1" applyAlignment="1">
      <alignment horizontal="right"/>
    </xf>
    <xf numFmtId="0" fontId="8" fillId="0" borderId="0" xfId="0" applyFont="1" applyFill="1" applyAlignment="1">
      <alignment/>
    </xf>
    <xf numFmtId="181" fontId="8" fillId="0" borderId="0" xfId="0" applyNumberFormat="1" applyFont="1" applyFill="1" applyAlignment="1">
      <alignment/>
    </xf>
    <xf numFmtId="0" fontId="8" fillId="0" borderId="0" xfId="0" applyFont="1" applyFill="1" applyAlignment="1">
      <alignment horizontal="center"/>
    </xf>
    <xf numFmtId="181" fontId="1" fillId="0" borderId="10" xfId="0" applyNumberFormat="1" applyFont="1" applyFill="1" applyBorder="1" applyAlignment="1">
      <alignment horizontal="right" wrapText="1"/>
    </xf>
    <xf numFmtId="181" fontId="1" fillId="0" borderId="10" xfId="0" applyNumberFormat="1" applyFont="1" applyFill="1" applyBorder="1" applyAlignment="1">
      <alignment/>
    </xf>
    <xf numFmtId="181" fontId="2" fillId="0" borderId="0" xfId="0" applyNumberFormat="1" applyFont="1" applyFill="1" applyAlignment="1">
      <alignment/>
    </xf>
    <xf numFmtId="181" fontId="1" fillId="0" borderId="12" xfId="0" applyNumberFormat="1" applyFont="1" applyFill="1" applyBorder="1" applyAlignment="1">
      <alignment/>
    </xf>
    <xf numFmtId="181" fontId="1" fillId="0" borderId="0" xfId="0" applyNumberFormat="1" applyFont="1" applyFill="1" applyBorder="1" applyAlignment="1">
      <alignment/>
    </xf>
    <xf numFmtId="181" fontId="1" fillId="0" borderId="10" xfId="0" applyNumberFormat="1" applyFont="1" applyFill="1" applyBorder="1" applyAlignment="1">
      <alignment horizontal="right"/>
    </xf>
    <xf numFmtId="181" fontId="1" fillId="0" borderId="11" xfId="0" applyNumberFormat="1" applyFont="1" applyFill="1" applyBorder="1" applyAlignment="1">
      <alignment horizontal="right"/>
    </xf>
    <xf numFmtId="181" fontId="1" fillId="0" borderId="11" xfId="0" applyNumberFormat="1" applyFont="1" applyFill="1" applyBorder="1" applyAlignment="1">
      <alignment/>
    </xf>
    <xf numFmtId="181" fontId="1" fillId="0" borderId="11" xfId="0" applyNumberFormat="1" applyFont="1" applyFill="1" applyBorder="1" applyAlignment="1">
      <alignment horizontal="right" wrapText="1"/>
    </xf>
    <xf numFmtId="181" fontId="2" fillId="0" borderId="10" xfId="0" applyNumberFormat="1"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10" fillId="0" borderId="0" xfId="0" applyFont="1" applyFill="1" applyBorder="1" applyAlignment="1">
      <alignment horizontal="center" wrapText="1"/>
    </xf>
    <xf numFmtId="49" fontId="1" fillId="0" borderId="10"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0" fontId="2" fillId="0" borderId="15" xfId="0" applyFont="1" applyFill="1" applyBorder="1" applyAlignment="1">
      <alignment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wrapText="1"/>
    </xf>
    <xf numFmtId="0" fontId="2" fillId="0" borderId="12" xfId="0" applyFont="1" applyFill="1" applyBorder="1" applyAlignment="1">
      <alignment horizontal="left" wrapText="1"/>
    </xf>
    <xf numFmtId="174" fontId="2" fillId="0" borderId="0" xfId="0" applyNumberFormat="1" applyFont="1" applyFill="1" applyBorder="1" applyAlignment="1">
      <alignment/>
    </xf>
    <xf numFmtId="0" fontId="12" fillId="0" borderId="0" xfId="0" applyNumberFormat="1" applyFont="1" applyFill="1" applyBorder="1" applyAlignment="1" applyProtection="1">
      <alignment/>
      <protection/>
    </xf>
    <xf numFmtId="181" fontId="12" fillId="0" borderId="0" xfId="0" applyNumberFormat="1" applyFont="1" applyFill="1" applyAlignment="1">
      <alignment/>
    </xf>
    <xf numFmtId="0" fontId="12" fillId="0" borderId="0" xfId="0" applyFont="1" applyFill="1" applyAlignment="1">
      <alignment horizontal="center"/>
    </xf>
    <xf numFmtId="181" fontId="12" fillId="0" borderId="0" xfId="0" applyNumberFormat="1" applyFont="1" applyFill="1" applyAlignment="1">
      <alignment/>
    </xf>
    <xf numFmtId="0" fontId="12" fillId="0" borderId="0" xfId="0" applyFont="1" applyFill="1" applyAlignment="1">
      <alignment/>
    </xf>
    <xf numFmtId="0" fontId="2" fillId="9" borderId="0" xfId="0" applyFont="1" applyFill="1" applyAlignment="1">
      <alignment/>
    </xf>
    <xf numFmtId="0" fontId="5" fillId="9" borderId="10" xfId="0" applyFont="1" applyFill="1" applyBorder="1" applyAlignment="1">
      <alignment horizontal="center"/>
    </xf>
    <xf numFmtId="0" fontId="1" fillId="9" borderId="10" xfId="0" applyFont="1" applyFill="1" applyBorder="1" applyAlignment="1">
      <alignment horizontal="left" wrapText="1"/>
    </xf>
    <xf numFmtId="181" fontId="1" fillId="9" borderId="10" xfId="0" applyNumberFormat="1" applyFont="1" applyFill="1" applyBorder="1" applyAlignment="1">
      <alignment horizontal="right"/>
    </xf>
    <xf numFmtId="181" fontId="1" fillId="9" borderId="11" xfId="0" applyNumberFormat="1" applyFont="1" applyFill="1" applyBorder="1" applyAlignment="1">
      <alignment horizontal="right" wrapText="1"/>
    </xf>
    <xf numFmtId="181" fontId="1" fillId="9" borderId="11" xfId="0" applyNumberFormat="1" applyFont="1" applyFill="1" applyBorder="1" applyAlignment="1">
      <alignment/>
    </xf>
    <xf numFmtId="174" fontId="1" fillId="9" borderId="0" xfId="0" applyNumberFormat="1" applyFont="1" applyFill="1" applyBorder="1" applyAlignment="1">
      <alignment/>
    </xf>
    <xf numFmtId="174" fontId="1" fillId="9" borderId="0" xfId="0" applyNumberFormat="1" applyFont="1" applyFill="1" applyBorder="1" applyAlignment="1">
      <alignment horizontal="right"/>
    </xf>
    <xf numFmtId="49" fontId="1" fillId="9" borderId="10" xfId="0" applyNumberFormat="1" applyFont="1" applyFill="1" applyBorder="1" applyAlignment="1">
      <alignment horizontal="left"/>
    </xf>
    <xf numFmtId="49" fontId="1" fillId="9" borderId="10" xfId="0" applyNumberFormat="1" applyFont="1" applyFill="1" applyBorder="1" applyAlignment="1">
      <alignment horizontal="center"/>
    </xf>
    <xf numFmtId="4" fontId="1" fillId="0" borderId="10" xfId="0" applyNumberFormat="1" applyFont="1" applyFill="1" applyBorder="1" applyAlignment="1">
      <alignment horizontal="right"/>
    </xf>
    <xf numFmtId="0" fontId="12" fillId="9" borderId="0" xfId="0" applyFont="1" applyFill="1" applyAlignment="1">
      <alignment/>
    </xf>
    <xf numFmtId="0" fontId="12" fillId="9" borderId="0" xfId="0" applyFont="1" applyFill="1" applyBorder="1" applyAlignment="1">
      <alignment/>
    </xf>
    <xf numFmtId="0" fontId="2" fillId="9" borderId="0" xfId="0" applyFont="1" applyFill="1" applyBorder="1" applyAlignment="1">
      <alignment/>
    </xf>
    <xf numFmtId="0" fontId="2" fillId="9" borderId="0" xfId="0" applyFont="1" applyFill="1" applyBorder="1" applyAlignment="1">
      <alignment horizontal="center" wrapText="1"/>
    </xf>
    <xf numFmtId="0" fontId="2" fillId="9" borderId="0" xfId="0" applyFont="1" applyFill="1" applyAlignment="1">
      <alignment horizontal="center" wrapText="1"/>
    </xf>
    <xf numFmtId="174" fontId="2" fillId="9" borderId="0" xfId="0" applyNumberFormat="1" applyFont="1" applyFill="1" applyAlignment="1">
      <alignment horizontal="center" wrapText="1"/>
    </xf>
    <xf numFmtId="174" fontId="2" fillId="9" borderId="0" xfId="0" applyNumberFormat="1" applyFont="1" applyFill="1" applyBorder="1" applyAlignment="1">
      <alignment/>
    </xf>
    <xf numFmtId="0" fontId="2" fillId="0" borderId="0" xfId="0" applyFont="1" applyFill="1" applyAlignment="1">
      <alignment horizontal="left" wrapText="1"/>
    </xf>
    <xf numFmtId="0" fontId="1" fillId="0" borderId="12"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left" wrapText="1" shrinkToFit="1"/>
    </xf>
    <xf numFmtId="0" fontId="13" fillId="0" borderId="0" xfId="0" applyFont="1" applyFill="1" applyAlignment="1">
      <alignment horizontal="center"/>
    </xf>
    <xf numFmtId="0" fontId="2" fillId="0" borderId="0" xfId="0" applyFont="1" applyFill="1" applyAlignment="1">
      <alignment horizontal="left" wrapText="1"/>
    </xf>
    <xf numFmtId="181" fontId="12" fillId="0" borderId="0" xfId="0" applyNumberFormat="1" applyFont="1" applyFill="1" applyAlignment="1">
      <alignment horizontal="left"/>
    </xf>
    <xf numFmtId="0" fontId="7" fillId="0" borderId="0" xfId="0" applyFont="1" applyFill="1" applyAlignment="1">
      <alignment horizontal="center"/>
    </xf>
    <xf numFmtId="0" fontId="2" fillId="0" borderId="0" xfId="0" applyFont="1" applyFill="1" applyAlignment="1">
      <alignment horizontal="center"/>
    </xf>
    <xf numFmtId="0" fontId="2" fillId="0" borderId="16" xfId="0" applyFont="1" applyFill="1" applyBorder="1" applyAlignment="1">
      <alignment horizontal="right"/>
    </xf>
    <xf numFmtId="0" fontId="6" fillId="0" borderId="17" xfId="0" applyFont="1" applyFill="1" applyBorder="1" applyAlignment="1">
      <alignment horizontal="center" wrapText="1"/>
    </xf>
    <xf numFmtId="0" fontId="6" fillId="0" borderId="13" xfId="0" applyFont="1" applyFill="1" applyBorder="1" applyAlignment="1">
      <alignment horizontal="center" wrapText="1"/>
    </xf>
    <xf numFmtId="0" fontId="5" fillId="0" borderId="17" xfId="0" applyFont="1" applyFill="1" applyBorder="1" applyAlignment="1">
      <alignment horizontal="center"/>
    </xf>
    <xf numFmtId="0" fontId="5" fillId="0" borderId="13" xfId="0" applyFont="1" applyFill="1" applyBorder="1" applyAlignment="1">
      <alignment horizontal="center"/>
    </xf>
    <xf numFmtId="181" fontId="12" fillId="0" borderId="18" xfId="0" applyNumberFormat="1" applyFont="1" applyFill="1" applyBorder="1" applyAlignment="1">
      <alignment horizontal="right"/>
    </xf>
    <xf numFmtId="49" fontId="12" fillId="0" borderId="18" xfId="0" applyNumberFormat="1"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36"/>
  <sheetViews>
    <sheetView view="pageBreakPreview" zoomScaleSheetLayoutView="100" zoomScalePageLayoutView="0" workbookViewId="0" topLeftCell="B219">
      <selection activeCell="C320" sqref="C320"/>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256</v>
      </c>
      <c r="F1" s="87" t="s">
        <v>258</v>
      </c>
      <c r="G1" s="87"/>
      <c r="H1" s="87"/>
      <c r="I1" s="87"/>
    </row>
    <row r="2" spans="5:9" s="33" customFormat="1" ht="26.25">
      <c r="E2" s="34"/>
      <c r="F2" s="58" t="s">
        <v>307</v>
      </c>
      <c r="G2" s="59"/>
      <c r="H2" s="60"/>
      <c r="I2" s="60"/>
    </row>
    <row r="3" spans="5:9" s="33" customFormat="1" ht="26.25">
      <c r="E3" s="34"/>
      <c r="F3" s="58" t="s">
        <v>405</v>
      </c>
      <c r="G3" s="59"/>
      <c r="H3" s="60"/>
      <c r="I3" s="60"/>
    </row>
    <row r="4" spans="1:12" s="33" customFormat="1" ht="42" customHeight="1">
      <c r="A4" s="88" t="s">
        <v>454</v>
      </c>
      <c r="B4" s="88"/>
      <c r="C4" s="88"/>
      <c r="D4" s="88"/>
      <c r="E4" s="88"/>
      <c r="F4" s="88"/>
      <c r="G4" s="88"/>
      <c r="H4" s="88"/>
      <c r="I4" s="88"/>
      <c r="J4" s="35"/>
      <c r="L4" s="46"/>
    </row>
    <row r="5" spans="1:12" s="33" customFormat="1" ht="26.25">
      <c r="A5" s="88" t="s">
        <v>455</v>
      </c>
      <c r="B5" s="88"/>
      <c r="C5" s="88"/>
      <c r="D5" s="88"/>
      <c r="E5" s="88"/>
      <c r="F5" s="88"/>
      <c r="G5" s="88"/>
      <c r="H5" s="88"/>
      <c r="I5" s="88"/>
      <c r="J5" s="47"/>
      <c r="L5" s="46"/>
    </row>
    <row r="6" spans="8:12" ht="15.75">
      <c r="H6" s="90" t="s">
        <v>283</v>
      </c>
      <c r="I6" s="90"/>
      <c r="J6" s="48"/>
      <c r="L6" s="48"/>
    </row>
    <row r="7" spans="1:12" ht="78.75">
      <c r="A7" s="2" t="s">
        <v>38</v>
      </c>
      <c r="B7" s="2" t="s">
        <v>43</v>
      </c>
      <c r="C7" s="2" t="s">
        <v>44</v>
      </c>
      <c r="D7" s="2" t="s">
        <v>42</v>
      </c>
      <c r="E7" s="2" t="s">
        <v>204</v>
      </c>
      <c r="F7" s="2" t="s">
        <v>453</v>
      </c>
      <c r="G7" s="2" t="s">
        <v>202</v>
      </c>
      <c r="H7" s="2" t="s">
        <v>452</v>
      </c>
      <c r="I7" s="2" t="s">
        <v>451</v>
      </c>
      <c r="J7" s="49"/>
      <c r="L7" s="49"/>
    </row>
    <row r="8" spans="1:12" ht="15.75">
      <c r="A8" s="3">
        <v>1</v>
      </c>
      <c r="B8" s="3">
        <v>1</v>
      </c>
      <c r="C8" s="3">
        <v>2</v>
      </c>
      <c r="D8" s="3">
        <v>3</v>
      </c>
      <c r="E8" s="3">
        <v>4</v>
      </c>
      <c r="F8" s="3">
        <v>4</v>
      </c>
      <c r="G8" s="3">
        <v>6</v>
      </c>
      <c r="H8" s="3">
        <v>5</v>
      </c>
      <c r="I8" s="3">
        <v>6</v>
      </c>
      <c r="J8" s="50"/>
      <c r="L8" s="31"/>
    </row>
    <row r="9" spans="1:12" ht="15.75">
      <c r="A9" s="91"/>
      <c r="B9" s="91"/>
      <c r="C9" s="91"/>
      <c r="D9" s="91"/>
      <c r="E9" s="91"/>
      <c r="F9" s="91"/>
      <c r="G9" s="91"/>
      <c r="H9" s="91"/>
      <c r="I9" s="92"/>
      <c r="J9" s="7"/>
      <c r="L9" s="4"/>
    </row>
    <row r="10" spans="1:12" ht="15.75">
      <c r="A10" s="51" t="s">
        <v>45</v>
      </c>
      <c r="B10" s="14" t="s">
        <v>46</v>
      </c>
      <c r="C10" s="15" t="s">
        <v>308</v>
      </c>
      <c r="D10" s="36">
        <f>SUM(D11:D19)</f>
        <v>11297.699999999999</v>
      </c>
      <c r="E10" s="36">
        <f>SUM(E11:E19)</f>
        <v>0</v>
      </c>
      <c r="F10" s="36">
        <f>SUM(F11:F19)</f>
        <v>11168.499999999998</v>
      </c>
      <c r="G10" s="36" t="e">
        <f>SUM(G11:G19)</f>
        <v>#REF!</v>
      </c>
      <c r="H10" s="36">
        <f aca="true" t="shared" si="0" ref="H10:H41">F10-D10</f>
        <v>-129.20000000000073</v>
      </c>
      <c r="I10" s="37">
        <f aca="true" t="shared" si="1" ref="I10:I41">F10/D10*100</f>
        <v>98.85640440089574</v>
      </c>
      <c r="J10" s="7"/>
      <c r="L10" s="4"/>
    </row>
    <row r="11" spans="1:12" ht="15.75">
      <c r="A11" s="20" t="s">
        <v>45</v>
      </c>
      <c r="B11" s="9" t="s">
        <v>46</v>
      </c>
      <c r="C11" s="12" t="s">
        <v>322</v>
      </c>
      <c r="D11" s="37">
        <v>700.4</v>
      </c>
      <c r="E11" s="37"/>
      <c r="F11" s="36">
        <v>695.4</v>
      </c>
      <c r="G11" s="36">
        <f>F11-L10</f>
        <v>695.4</v>
      </c>
      <c r="H11" s="36">
        <f t="shared" si="0"/>
        <v>-5</v>
      </c>
      <c r="I11" s="37">
        <f t="shared" si="1"/>
        <v>99.28612221587663</v>
      </c>
      <c r="J11" s="7"/>
      <c r="L11" s="4"/>
    </row>
    <row r="12" spans="1:12" ht="31.5">
      <c r="A12" s="20" t="s">
        <v>45</v>
      </c>
      <c r="B12" s="9" t="s">
        <v>46</v>
      </c>
      <c r="C12" s="12" t="s">
        <v>382</v>
      </c>
      <c r="D12" s="37">
        <v>4933</v>
      </c>
      <c r="E12" s="37"/>
      <c r="F12" s="36">
        <v>4834</v>
      </c>
      <c r="G12" s="36">
        <f>F12-L11</f>
        <v>4834</v>
      </c>
      <c r="H12" s="36">
        <f t="shared" si="0"/>
        <v>-99</v>
      </c>
      <c r="I12" s="37">
        <f t="shared" si="1"/>
        <v>97.99310764240828</v>
      </c>
      <c r="J12" s="7"/>
      <c r="L12" s="4"/>
    </row>
    <row r="13" spans="1:12" ht="47.25">
      <c r="A13" s="20"/>
      <c r="B13" s="9" t="s">
        <v>46</v>
      </c>
      <c r="C13" s="12" t="s">
        <v>10</v>
      </c>
      <c r="D13" s="37">
        <v>6.4</v>
      </c>
      <c r="E13" s="37"/>
      <c r="F13" s="36">
        <v>4.4</v>
      </c>
      <c r="G13" s="36"/>
      <c r="H13" s="36">
        <f t="shared" si="0"/>
        <v>-2</v>
      </c>
      <c r="I13" s="37">
        <f t="shared" si="1"/>
        <v>68.75</v>
      </c>
      <c r="J13" s="7"/>
      <c r="L13" s="4"/>
    </row>
    <row r="14" spans="1:12" ht="31.5">
      <c r="A14" s="20" t="s">
        <v>45</v>
      </c>
      <c r="B14" s="9" t="s">
        <v>46</v>
      </c>
      <c r="C14" s="12" t="s">
        <v>383</v>
      </c>
      <c r="D14" s="37">
        <v>1227.2</v>
      </c>
      <c r="E14" s="37"/>
      <c r="F14" s="36">
        <v>1213.9</v>
      </c>
      <c r="G14" s="36">
        <f>F14-L12</f>
        <v>1213.9</v>
      </c>
      <c r="H14" s="36">
        <f t="shared" si="0"/>
        <v>-13.299999999999955</v>
      </c>
      <c r="I14" s="37">
        <f t="shared" si="1"/>
        <v>98.91623207301173</v>
      </c>
      <c r="J14" s="7"/>
      <c r="L14" s="4"/>
    </row>
    <row r="15" spans="1:12" ht="31.5">
      <c r="A15" s="20" t="s">
        <v>45</v>
      </c>
      <c r="B15" s="9" t="s">
        <v>46</v>
      </c>
      <c r="C15" s="6" t="s">
        <v>384</v>
      </c>
      <c r="D15" s="37">
        <v>1835.6</v>
      </c>
      <c r="E15" s="37"/>
      <c r="F15" s="36">
        <v>1834.9</v>
      </c>
      <c r="G15" s="36">
        <f>F15-L14</f>
        <v>1834.9</v>
      </c>
      <c r="H15" s="36">
        <f t="shared" si="0"/>
        <v>-0.6999999999998181</v>
      </c>
      <c r="I15" s="37">
        <f t="shared" si="1"/>
        <v>99.96186533013729</v>
      </c>
      <c r="J15" s="7"/>
      <c r="L15" s="4"/>
    </row>
    <row r="16" spans="1:12" ht="47.25">
      <c r="A16" s="20" t="s">
        <v>45</v>
      </c>
      <c r="B16" s="9" t="s">
        <v>46</v>
      </c>
      <c r="C16" s="6" t="s">
        <v>385</v>
      </c>
      <c r="D16" s="37">
        <v>917.8</v>
      </c>
      <c r="E16" s="37"/>
      <c r="F16" s="36">
        <v>916</v>
      </c>
      <c r="G16" s="36">
        <f>F16-L15</f>
        <v>916</v>
      </c>
      <c r="H16" s="36">
        <f t="shared" si="0"/>
        <v>-1.7999999999999545</v>
      </c>
      <c r="I16" s="37">
        <f t="shared" si="1"/>
        <v>99.80387884070603</v>
      </c>
      <c r="J16" s="7"/>
      <c r="L16" s="4"/>
    </row>
    <row r="17" spans="1:12" ht="31.5">
      <c r="A17" s="20" t="s">
        <v>45</v>
      </c>
      <c r="B17" s="9" t="s">
        <v>46</v>
      </c>
      <c r="C17" s="6" t="s">
        <v>386</v>
      </c>
      <c r="D17" s="37">
        <v>851.5</v>
      </c>
      <c r="E17" s="37"/>
      <c r="F17" s="36">
        <v>848.5</v>
      </c>
      <c r="G17" s="36">
        <f>F17-L16</f>
        <v>848.5</v>
      </c>
      <c r="H17" s="36">
        <f t="shared" si="0"/>
        <v>-3</v>
      </c>
      <c r="I17" s="37">
        <f t="shared" si="1"/>
        <v>99.64768056371109</v>
      </c>
      <c r="J17" s="7"/>
      <c r="L17" s="4"/>
    </row>
    <row r="18" spans="1:12" ht="31.5">
      <c r="A18" s="20" t="s">
        <v>45</v>
      </c>
      <c r="B18" s="9" t="s">
        <v>46</v>
      </c>
      <c r="C18" s="12" t="s">
        <v>387</v>
      </c>
      <c r="D18" s="37">
        <v>457.2</v>
      </c>
      <c r="E18" s="37"/>
      <c r="F18" s="36">
        <v>454.1</v>
      </c>
      <c r="G18" s="36" t="e">
        <f>F18-#REF!</f>
        <v>#REF!</v>
      </c>
      <c r="H18" s="36">
        <f t="shared" si="0"/>
        <v>-3.099999999999966</v>
      </c>
      <c r="I18" s="37">
        <f t="shared" si="1"/>
        <v>99.32195975503063</v>
      </c>
      <c r="J18" s="7"/>
      <c r="L18" s="4"/>
    </row>
    <row r="19" spans="1:12" ht="31.5">
      <c r="A19" s="20" t="s">
        <v>45</v>
      </c>
      <c r="B19" s="9" t="s">
        <v>46</v>
      </c>
      <c r="C19" s="12" t="s">
        <v>388</v>
      </c>
      <c r="D19" s="37">
        <v>368.6</v>
      </c>
      <c r="E19" s="37"/>
      <c r="F19" s="36">
        <v>367.3</v>
      </c>
      <c r="G19" s="36">
        <f>F19-L18</f>
        <v>367.3</v>
      </c>
      <c r="H19" s="36">
        <f t="shared" si="0"/>
        <v>-1.3000000000000114</v>
      </c>
      <c r="I19" s="37">
        <f t="shared" si="1"/>
        <v>99.64731416169289</v>
      </c>
      <c r="J19" s="7"/>
      <c r="L19" s="7"/>
    </row>
    <row r="20" spans="1:12" ht="63">
      <c r="A20" s="20"/>
      <c r="B20" s="11" t="s">
        <v>224</v>
      </c>
      <c r="C20" s="6" t="s">
        <v>389</v>
      </c>
      <c r="D20" s="38">
        <v>0.6</v>
      </c>
      <c r="E20" s="38"/>
      <c r="F20" s="36">
        <v>0.6</v>
      </c>
      <c r="G20" s="36"/>
      <c r="H20" s="36">
        <f t="shared" si="0"/>
        <v>0</v>
      </c>
      <c r="I20" s="37">
        <f t="shared" si="1"/>
        <v>100</v>
      </c>
      <c r="J20" s="7"/>
      <c r="L20" s="7"/>
    </row>
    <row r="21" spans="1:12" ht="15.75">
      <c r="A21" s="20" t="s">
        <v>47</v>
      </c>
      <c r="B21" s="9" t="s">
        <v>48</v>
      </c>
      <c r="C21" s="12" t="s">
        <v>309</v>
      </c>
      <c r="D21" s="37">
        <f>SUM(D22:D28)</f>
        <v>62161.8</v>
      </c>
      <c r="E21" s="37">
        <f>SUM(E22:E28)</f>
        <v>0</v>
      </c>
      <c r="F21" s="37">
        <f>SUM(F22:F28)</f>
        <v>62046.100000000006</v>
      </c>
      <c r="G21" s="37">
        <f>SUM(G22:G28)</f>
        <v>62036.100000000006</v>
      </c>
      <c r="H21" s="36">
        <f t="shared" si="0"/>
        <v>-115.69999999999709</v>
      </c>
      <c r="I21" s="37">
        <f t="shared" si="1"/>
        <v>99.8138728286504</v>
      </c>
      <c r="J21" s="7"/>
      <c r="L21" s="4"/>
    </row>
    <row r="22" spans="1:12" ht="15.75">
      <c r="A22" s="20" t="s">
        <v>106</v>
      </c>
      <c r="B22" s="9" t="s">
        <v>105</v>
      </c>
      <c r="C22" s="12" t="s">
        <v>141</v>
      </c>
      <c r="D22" s="37">
        <v>22975.9</v>
      </c>
      <c r="E22" s="37"/>
      <c r="F22" s="36">
        <v>22960.7</v>
      </c>
      <c r="G22" s="36">
        <f>F22-L21</f>
        <v>22960.7</v>
      </c>
      <c r="H22" s="36">
        <f t="shared" si="0"/>
        <v>-15.200000000000728</v>
      </c>
      <c r="I22" s="37">
        <f t="shared" si="1"/>
        <v>99.93384372320561</v>
      </c>
      <c r="J22" s="7"/>
      <c r="L22" s="4"/>
    </row>
    <row r="23" spans="1:12" ht="31.5">
      <c r="A23" s="20"/>
      <c r="B23" s="9" t="s">
        <v>105</v>
      </c>
      <c r="C23" s="12" t="s">
        <v>275</v>
      </c>
      <c r="D23" s="37">
        <v>10</v>
      </c>
      <c r="E23" s="37"/>
      <c r="F23" s="36">
        <v>10</v>
      </c>
      <c r="G23" s="36"/>
      <c r="H23" s="36">
        <f t="shared" si="0"/>
        <v>0</v>
      </c>
      <c r="I23" s="37">
        <f t="shared" si="1"/>
        <v>100</v>
      </c>
      <c r="J23" s="7"/>
      <c r="L23" s="4"/>
    </row>
    <row r="24" spans="1:12" ht="15.75">
      <c r="A24" s="20" t="s">
        <v>108</v>
      </c>
      <c r="B24" s="9" t="s">
        <v>107</v>
      </c>
      <c r="C24" s="12" t="s">
        <v>142</v>
      </c>
      <c r="D24" s="37">
        <v>31865.5</v>
      </c>
      <c r="E24" s="37"/>
      <c r="F24" s="36">
        <v>31787.1</v>
      </c>
      <c r="G24" s="36">
        <f>F24-L22</f>
        <v>31787.1</v>
      </c>
      <c r="H24" s="36">
        <f t="shared" si="0"/>
        <v>-78.40000000000146</v>
      </c>
      <c r="I24" s="37">
        <f t="shared" si="1"/>
        <v>99.75396588787247</v>
      </c>
      <c r="J24" s="7"/>
      <c r="L24" s="4"/>
    </row>
    <row r="25" spans="1:12" ht="31.5">
      <c r="A25" s="20" t="s">
        <v>106</v>
      </c>
      <c r="B25" s="9" t="s">
        <v>205</v>
      </c>
      <c r="C25" s="12" t="s">
        <v>390</v>
      </c>
      <c r="D25" s="37">
        <v>433.8</v>
      </c>
      <c r="E25" s="37"/>
      <c r="F25" s="36">
        <v>430.3</v>
      </c>
      <c r="G25" s="36">
        <f>F25-L24</f>
        <v>430.3</v>
      </c>
      <c r="H25" s="36">
        <f t="shared" si="0"/>
        <v>-3.5</v>
      </c>
      <c r="I25" s="37">
        <f t="shared" si="1"/>
        <v>99.1931765790687</v>
      </c>
      <c r="J25" s="7"/>
      <c r="L25" s="4"/>
    </row>
    <row r="26" spans="1:12" ht="21.75" customHeight="1">
      <c r="A26" s="20" t="s">
        <v>110</v>
      </c>
      <c r="B26" s="9" t="s">
        <v>109</v>
      </c>
      <c r="C26" s="12" t="s">
        <v>143</v>
      </c>
      <c r="D26" s="37">
        <v>3208.1</v>
      </c>
      <c r="E26" s="37"/>
      <c r="F26" s="36">
        <v>3208</v>
      </c>
      <c r="G26" s="36">
        <f>F26-L25</f>
        <v>3208</v>
      </c>
      <c r="H26" s="36">
        <f t="shared" si="0"/>
        <v>-0.09999999999990905</v>
      </c>
      <c r="I26" s="37">
        <f t="shared" si="1"/>
        <v>99.99688289018422</v>
      </c>
      <c r="J26" s="7"/>
      <c r="L26" s="4"/>
    </row>
    <row r="27" spans="1:12" ht="19.5" customHeight="1" hidden="1">
      <c r="A27" s="20" t="s">
        <v>110</v>
      </c>
      <c r="B27" s="9" t="s">
        <v>109</v>
      </c>
      <c r="C27" s="12" t="s">
        <v>136</v>
      </c>
      <c r="D27" s="37"/>
      <c r="E27" s="37"/>
      <c r="F27" s="36"/>
      <c r="G27" s="36">
        <f>F27-L26</f>
        <v>0</v>
      </c>
      <c r="H27" s="36">
        <f t="shared" si="0"/>
        <v>0</v>
      </c>
      <c r="I27" s="37" t="e">
        <f t="shared" si="1"/>
        <v>#DIV/0!</v>
      </c>
      <c r="J27" s="7"/>
      <c r="L27" s="4"/>
    </row>
    <row r="28" spans="1:12" ht="15.75">
      <c r="A28" s="20" t="s">
        <v>111</v>
      </c>
      <c r="B28" s="9" t="s">
        <v>112</v>
      </c>
      <c r="C28" s="12" t="s">
        <v>310</v>
      </c>
      <c r="D28" s="36">
        <f>SUM(D29:D34)</f>
        <v>3668.4999999999995</v>
      </c>
      <c r="E28" s="36">
        <f>SUM(E29:E34)</f>
        <v>0</v>
      </c>
      <c r="F28" s="36">
        <f>SUM(F29:F34)</f>
        <v>3649.9999999999995</v>
      </c>
      <c r="G28" s="36">
        <f>SUM(G29:G35)</f>
        <v>3649.9999999999995</v>
      </c>
      <c r="H28" s="36">
        <f t="shared" si="0"/>
        <v>-18.5</v>
      </c>
      <c r="I28" s="37">
        <f t="shared" si="1"/>
        <v>99.49570669210848</v>
      </c>
      <c r="J28" s="7"/>
      <c r="L28" s="4"/>
    </row>
    <row r="29" spans="1:12" ht="24" customHeight="1">
      <c r="A29" s="20" t="s">
        <v>111</v>
      </c>
      <c r="B29" s="9" t="s">
        <v>124</v>
      </c>
      <c r="C29" s="12" t="s">
        <v>146</v>
      </c>
      <c r="D29" s="37">
        <v>714.6</v>
      </c>
      <c r="E29" s="37"/>
      <c r="F29" s="36">
        <v>699</v>
      </c>
      <c r="G29" s="36">
        <f aca="true" t="shared" si="2" ref="G29:G35">F29-L28</f>
        <v>699</v>
      </c>
      <c r="H29" s="36">
        <f t="shared" si="0"/>
        <v>-15.600000000000023</v>
      </c>
      <c r="I29" s="37">
        <f t="shared" si="1"/>
        <v>97.81696053736356</v>
      </c>
      <c r="J29" s="7"/>
      <c r="L29" s="4"/>
    </row>
    <row r="30" spans="1:12" ht="15.75">
      <c r="A30" s="20" t="s">
        <v>111</v>
      </c>
      <c r="B30" s="9" t="s">
        <v>125</v>
      </c>
      <c r="C30" s="12" t="s">
        <v>147</v>
      </c>
      <c r="D30" s="37">
        <v>1133.7</v>
      </c>
      <c r="E30" s="37"/>
      <c r="F30" s="36">
        <v>1133.3</v>
      </c>
      <c r="G30" s="36">
        <f t="shared" si="2"/>
        <v>1133.3</v>
      </c>
      <c r="H30" s="36">
        <f t="shared" si="0"/>
        <v>-0.40000000000009095</v>
      </c>
      <c r="I30" s="37">
        <f t="shared" si="1"/>
        <v>99.96471729734498</v>
      </c>
      <c r="J30" s="7"/>
      <c r="L30" s="4"/>
    </row>
    <row r="31" spans="1:12" ht="33" customHeight="1">
      <c r="A31" s="20" t="s">
        <v>111</v>
      </c>
      <c r="B31" s="9" t="s">
        <v>126</v>
      </c>
      <c r="C31" s="12" t="s">
        <v>148</v>
      </c>
      <c r="D31" s="37">
        <v>751.2</v>
      </c>
      <c r="E31" s="37"/>
      <c r="F31" s="36">
        <v>750.8</v>
      </c>
      <c r="G31" s="36">
        <f t="shared" si="2"/>
        <v>750.8</v>
      </c>
      <c r="H31" s="36">
        <f t="shared" si="0"/>
        <v>-0.40000000000009095</v>
      </c>
      <c r="I31" s="37">
        <f t="shared" si="1"/>
        <v>99.94675186368475</v>
      </c>
      <c r="J31" s="7"/>
      <c r="L31" s="4"/>
    </row>
    <row r="32" spans="1:12" ht="18.75" customHeight="1">
      <c r="A32" s="20" t="s">
        <v>111</v>
      </c>
      <c r="B32" s="9" t="s">
        <v>121</v>
      </c>
      <c r="C32" s="12" t="s">
        <v>149</v>
      </c>
      <c r="D32" s="37">
        <v>986.7</v>
      </c>
      <c r="E32" s="37"/>
      <c r="F32" s="36">
        <v>986.3</v>
      </c>
      <c r="G32" s="36">
        <f t="shared" si="2"/>
        <v>986.3</v>
      </c>
      <c r="H32" s="36">
        <f t="shared" si="0"/>
        <v>-0.40000000000009095</v>
      </c>
      <c r="I32" s="37">
        <f t="shared" si="1"/>
        <v>99.95946082902604</v>
      </c>
      <c r="J32" s="7"/>
      <c r="L32" s="4"/>
    </row>
    <row r="33" spans="1:12" ht="35.25" customHeight="1">
      <c r="A33" s="20" t="s">
        <v>111</v>
      </c>
      <c r="B33" s="9" t="s">
        <v>185</v>
      </c>
      <c r="C33" s="12" t="s">
        <v>391</v>
      </c>
      <c r="D33" s="37">
        <v>64.2</v>
      </c>
      <c r="E33" s="37"/>
      <c r="F33" s="36">
        <v>62.5</v>
      </c>
      <c r="G33" s="36">
        <f t="shared" si="2"/>
        <v>62.5</v>
      </c>
      <c r="H33" s="36">
        <f t="shared" si="0"/>
        <v>-1.7000000000000028</v>
      </c>
      <c r="I33" s="37">
        <f t="shared" si="1"/>
        <v>97.35202492211837</v>
      </c>
      <c r="J33" s="7"/>
      <c r="L33" s="4"/>
    </row>
    <row r="34" spans="1:12" ht="30" customHeight="1">
      <c r="A34" s="52" t="s">
        <v>111</v>
      </c>
      <c r="B34" s="11" t="s">
        <v>172</v>
      </c>
      <c r="C34" s="6" t="s">
        <v>173</v>
      </c>
      <c r="D34" s="37">
        <v>18.1</v>
      </c>
      <c r="E34" s="37"/>
      <c r="F34" s="36">
        <v>18.1</v>
      </c>
      <c r="G34" s="36">
        <f t="shared" si="2"/>
        <v>18.1</v>
      </c>
      <c r="H34" s="36">
        <f t="shared" si="0"/>
        <v>0</v>
      </c>
      <c r="I34" s="37">
        <f t="shared" si="1"/>
        <v>100</v>
      </c>
      <c r="J34" s="7"/>
      <c r="L34" s="4"/>
    </row>
    <row r="35" spans="1:12" ht="15.75" customHeight="1" hidden="1">
      <c r="A35" s="52" t="s">
        <v>111</v>
      </c>
      <c r="B35" s="11" t="s">
        <v>181</v>
      </c>
      <c r="C35" s="12" t="s">
        <v>208</v>
      </c>
      <c r="D35" s="37"/>
      <c r="E35" s="37">
        <v>402.9</v>
      </c>
      <c r="F35" s="36"/>
      <c r="G35" s="36">
        <f t="shared" si="2"/>
        <v>0</v>
      </c>
      <c r="H35" s="36">
        <f t="shared" si="0"/>
        <v>0</v>
      </c>
      <c r="I35" s="37" t="e">
        <f t="shared" si="1"/>
        <v>#DIV/0!</v>
      </c>
      <c r="J35" s="7"/>
      <c r="K35" s="7"/>
      <c r="L35" s="7"/>
    </row>
    <row r="36" spans="1:12" ht="19.5" customHeight="1" hidden="1">
      <c r="A36" s="20" t="s">
        <v>150</v>
      </c>
      <c r="B36" s="9" t="s">
        <v>49</v>
      </c>
      <c r="C36" s="12" t="s">
        <v>151</v>
      </c>
      <c r="D36" s="37">
        <f>SUM(D37:D37)</f>
        <v>0</v>
      </c>
      <c r="E36" s="37">
        <f>SUM(E37:E37)</f>
        <v>0</v>
      </c>
      <c r="F36" s="37">
        <f>SUM(F37:F37)</f>
        <v>0</v>
      </c>
      <c r="G36" s="37">
        <f>SUM(G37:G37)</f>
        <v>0</v>
      </c>
      <c r="H36" s="36">
        <f t="shared" si="0"/>
        <v>0</v>
      </c>
      <c r="I36" s="37" t="e">
        <f t="shared" si="1"/>
        <v>#DIV/0!</v>
      </c>
      <c r="J36" s="7"/>
      <c r="L36" s="4"/>
    </row>
    <row r="37" spans="1:12" ht="33.75" customHeight="1" hidden="1">
      <c r="A37" s="20" t="s">
        <v>94</v>
      </c>
      <c r="B37" s="9" t="s">
        <v>95</v>
      </c>
      <c r="C37" s="6" t="s">
        <v>176</v>
      </c>
      <c r="D37" s="37"/>
      <c r="E37" s="37"/>
      <c r="F37" s="36"/>
      <c r="G37" s="36">
        <f>F37-L36</f>
        <v>0</v>
      </c>
      <c r="H37" s="36">
        <f t="shared" si="0"/>
        <v>0</v>
      </c>
      <c r="I37" s="37" t="e">
        <f t="shared" si="1"/>
        <v>#DIV/0!</v>
      </c>
      <c r="J37" s="7"/>
      <c r="L37" s="7"/>
    </row>
    <row r="38" spans="1:12" ht="33.75" customHeight="1">
      <c r="A38" s="20" t="s">
        <v>152</v>
      </c>
      <c r="B38" s="9" t="s">
        <v>50</v>
      </c>
      <c r="C38" s="6" t="s">
        <v>311</v>
      </c>
      <c r="D38" s="37">
        <f>D39+D52+D91+D93+D104+D110+D60+D92</f>
        <v>37361.2</v>
      </c>
      <c r="E38" s="37">
        <f>E39+E52+E91+E93+E104+E110+E60+E92</f>
        <v>534.8</v>
      </c>
      <c r="F38" s="37">
        <f>F39+F52+F60+F91+F92+F93+F104+F110</f>
        <v>36442.299999999996</v>
      </c>
      <c r="G38" s="37" t="e">
        <f>G39+G52+G61+G62+#REF!+G83+G87+G90+G91+G93+G104+G111</f>
        <v>#REF!</v>
      </c>
      <c r="H38" s="36">
        <f t="shared" si="0"/>
        <v>-918.9000000000015</v>
      </c>
      <c r="I38" s="37">
        <f t="shared" si="1"/>
        <v>97.5404965579264</v>
      </c>
      <c r="J38" s="7"/>
      <c r="L38" s="7"/>
    </row>
    <row r="39" spans="1:12" ht="31.5">
      <c r="A39" s="20"/>
      <c r="B39" s="14" t="s">
        <v>191</v>
      </c>
      <c r="C39" s="12" t="s">
        <v>312</v>
      </c>
      <c r="D39" s="37">
        <f>SUM(D40:D51)</f>
        <v>3071.7000000000003</v>
      </c>
      <c r="E39" s="37">
        <f>SUM(E40:E51)</f>
        <v>0</v>
      </c>
      <c r="F39" s="37">
        <f>SUM(F40:F51)</f>
        <v>2671.5</v>
      </c>
      <c r="G39" s="37">
        <f>SUM(G40:G50)</f>
        <v>2471.3</v>
      </c>
      <c r="H39" s="36">
        <f t="shared" si="0"/>
        <v>-400.2000000000003</v>
      </c>
      <c r="I39" s="37">
        <f t="shared" si="1"/>
        <v>86.97138392421134</v>
      </c>
      <c r="J39" s="7"/>
      <c r="L39" s="4"/>
    </row>
    <row r="40" spans="1:12" ht="78.75">
      <c r="A40" s="20" t="s">
        <v>51</v>
      </c>
      <c r="B40" s="9" t="s">
        <v>52</v>
      </c>
      <c r="C40" s="17" t="s">
        <v>0</v>
      </c>
      <c r="D40" s="37">
        <v>1016.9</v>
      </c>
      <c r="E40" s="37"/>
      <c r="F40" s="36">
        <v>999.1</v>
      </c>
      <c r="G40" s="36">
        <f aca="true" t="shared" si="3" ref="G40:G50">F40-L39</f>
        <v>999.1</v>
      </c>
      <c r="H40" s="36">
        <f t="shared" si="0"/>
        <v>-17.799999999999955</v>
      </c>
      <c r="I40" s="37">
        <f t="shared" si="1"/>
        <v>98.24958206313306</v>
      </c>
      <c r="J40" s="7"/>
      <c r="L40" s="4"/>
    </row>
    <row r="41" spans="1:12" ht="78.75">
      <c r="A41" s="20" t="s">
        <v>51</v>
      </c>
      <c r="B41" s="9" t="s">
        <v>97</v>
      </c>
      <c r="C41" s="17" t="s">
        <v>0</v>
      </c>
      <c r="D41" s="37">
        <v>0.6</v>
      </c>
      <c r="E41" s="37"/>
      <c r="F41" s="36">
        <v>0.6</v>
      </c>
      <c r="G41" s="36">
        <f t="shared" si="3"/>
        <v>0.6</v>
      </c>
      <c r="H41" s="36">
        <f t="shared" si="0"/>
        <v>0</v>
      </c>
      <c r="I41" s="37">
        <f t="shared" si="1"/>
        <v>100</v>
      </c>
      <c r="J41" s="7"/>
      <c r="L41" s="4"/>
    </row>
    <row r="42" spans="1:12" ht="78.75">
      <c r="A42" s="20" t="s">
        <v>51</v>
      </c>
      <c r="B42" s="9" t="s">
        <v>98</v>
      </c>
      <c r="C42" s="17" t="s">
        <v>1</v>
      </c>
      <c r="D42" s="37">
        <v>15.8</v>
      </c>
      <c r="E42" s="37"/>
      <c r="F42" s="36">
        <v>15.8</v>
      </c>
      <c r="G42" s="36">
        <f t="shared" si="3"/>
        <v>15.8</v>
      </c>
      <c r="H42" s="36">
        <f aca="true" t="shared" si="4" ref="H42:H73">F42-D42</f>
        <v>0</v>
      </c>
      <c r="I42" s="37">
        <f aca="true" t="shared" si="5" ref="I42:I73">F42/D42*100</f>
        <v>100</v>
      </c>
      <c r="J42" s="7"/>
      <c r="L42" s="4"/>
    </row>
    <row r="43" spans="1:12" ht="78.75">
      <c r="A43" s="20" t="s">
        <v>51</v>
      </c>
      <c r="B43" s="9" t="s">
        <v>99</v>
      </c>
      <c r="C43" s="53" t="s">
        <v>2</v>
      </c>
      <c r="D43" s="37">
        <v>459.2</v>
      </c>
      <c r="E43" s="37"/>
      <c r="F43" s="36">
        <v>294.8</v>
      </c>
      <c r="G43" s="36">
        <f t="shared" si="3"/>
        <v>294.8</v>
      </c>
      <c r="H43" s="36">
        <f t="shared" si="4"/>
        <v>-164.39999999999998</v>
      </c>
      <c r="I43" s="37">
        <f t="shared" si="5"/>
        <v>64.19860627177701</v>
      </c>
      <c r="J43" s="7"/>
      <c r="L43" s="4"/>
    </row>
    <row r="44" spans="1:12" ht="67.5" customHeight="1" hidden="1">
      <c r="A44" s="20" t="s">
        <v>51</v>
      </c>
      <c r="B44" s="9" t="s">
        <v>179</v>
      </c>
      <c r="C44" s="16" t="s">
        <v>243</v>
      </c>
      <c r="D44" s="37"/>
      <c r="E44" s="37"/>
      <c r="F44" s="36"/>
      <c r="G44" s="36">
        <f t="shared" si="3"/>
        <v>0</v>
      </c>
      <c r="H44" s="36">
        <f t="shared" si="4"/>
        <v>0</v>
      </c>
      <c r="I44" s="37" t="e">
        <f t="shared" si="5"/>
        <v>#DIV/0!</v>
      </c>
      <c r="J44" s="7"/>
      <c r="L44" s="4"/>
    </row>
    <row r="45" spans="1:12" ht="0.75" customHeight="1" hidden="1">
      <c r="A45" s="20" t="s">
        <v>51</v>
      </c>
      <c r="B45" s="9" t="s">
        <v>135</v>
      </c>
      <c r="C45" s="8" t="s">
        <v>239</v>
      </c>
      <c r="D45" s="37"/>
      <c r="E45" s="37"/>
      <c r="F45" s="36"/>
      <c r="G45" s="36">
        <f t="shared" si="3"/>
        <v>0</v>
      </c>
      <c r="H45" s="36">
        <f t="shared" si="4"/>
        <v>0</v>
      </c>
      <c r="I45" s="37" t="e">
        <f t="shared" si="5"/>
        <v>#DIV/0!</v>
      </c>
      <c r="J45" s="7"/>
      <c r="L45" s="4"/>
    </row>
    <row r="46" spans="1:12" ht="77.25" customHeight="1">
      <c r="A46" s="20" t="s">
        <v>75</v>
      </c>
      <c r="B46" s="9" t="s">
        <v>117</v>
      </c>
      <c r="C46" s="17" t="s">
        <v>395</v>
      </c>
      <c r="D46" s="37">
        <v>828.6</v>
      </c>
      <c r="E46" s="37"/>
      <c r="F46" s="36">
        <v>760.2</v>
      </c>
      <c r="G46" s="36">
        <f t="shared" si="3"/>
        <v>760.2</v>
      </c>
      <c r="H46" s="36">
        <f t="shared" si="4"/>
        <v>-68.39999999999998</v>
      </c>
      <c r="I46" s="37">
        <f t="shared" si="5"/>
        <v>91.74511223750905</v>
      </c>
      <c r="J46" s="7"/>
      <c r="L46" s="4"/>
    </row>
    <row r="47" spans="1:12" ht="78.75">
      <c r="A47" s="20" t="s">
        <v>75</v>
      </c>
      <c r="B47" s="9" t="s">
        <v>184</v>
      </c>
      <c r="C47" s="17" t="s">
        <v>396</v>
      </c>
      <c r="D47" s="37">
        <v>0.5</v>
      </c>
      <c r="E47" s="37"/>
      <c r="F47" s="36">
        <v>0.5</v>
      </c>
      <c r="G47" s="36">
        <f t="shared" si="3"/>
        <v>0.5</v>
      </c>
      <c r="H47" s="36">
        <f t="shared" si="4"/>
        <v>0</v>
      </c>
      <c r="I47" s="37">
        <f t="shared" si="5"/>
        <v>100</v>
      </c>
      <c r="J47" s="7"/>
      <c r="L47" s="4"/>
    </row>
    <row r="48" spans="1:12" ht="67.5" customHeight="1">
      <c r="A48" s="20" t="s">
        <v>75</v>
      </c>
      <c r="B48" s="9" t="s">
        <v>118</v>
      </c>
      <c r="C48" s="17" t="s">
        <v>397</v>
      </c>
      <c r="D48" s="37">
        <v>18.3</v>
      </c>
      <c r="E48" s="37"/>
      <c r="F48" s="36">
        <v>18.3</v>
      </c>
      <c r="G48" s="36">
        <f t="shared" si="3"/>
        <v>18.3</v>
      </c>
      <c r="H48" s="36">
        <f t="shared" si="4"/>
        <v>0</v>
      </c>
      <c r="I48" s="37">
        <f t="shared" si="5"/>
        <v>100</v>
      </c>
      <c r="J48" s="7"/>
      <c r="L48" s="4"/>
    </row>
    <row r="49" spans="1:12" ht="48.75" customHeight="1">
      <c r="A49" s="20" t="s">
        <v>75</v>
      </c>
      <c r="B49" s="9" t="s">
        <v>190</v>
      </c>
      <c r="C49" s="17" t="s">
        <v>398</v>
      </c>
      <c r="D49" s="37">
        <v>166.7</v>
      </c>
      <c r="E49" s="37"/>
      <c r="F49" s="36">
        <v>166.7</v>
      </c>
      <c r="G49" s="36">
        <f t="shared" si="3"/>
        <v>166.7</v>
      </c>
      <c r="H49" s="36">
        <f t="shared" si="4"/>
        <v>0</v>
      </c>
      <c r="I49" s="37">
        <f t="shared" si="5"/>
        <v>100</v>
      </c>
      <c r="J49" s="7"/>
      <c r="L49" s="4"/>
    </row>
    <row r="50" spans="1:12" ht="31.5">
      <c r="A50" s="20" t="s">
        <v>75</v>
      </c>
      <c r="B50" s="9" t="s">
        <v>207</v>
      </c>
      <c r="C50" s="17" t="s">
        <v>399</v>
      </c>
      <c r="D50" s="37">
        <v>215.3</v>
      </c>
      <c r="E50" s="37"/>
      <c r="F50" s="36">
        <v>215.3</v>
      </c>
      <c r="G50" s="36">
        <f t="shared" si="3"/>
        <v>215.3</v>
      </c>
      <c r="H50" s="36">
        <f t="shared" si="4"/>
        <v>0</v>
      </c>
      <c r="I50" s="37">
        <f t="shared" si="5"/>
        <v>100</v>
      </c>
      <c r="J50" s="7"/>
      <c r="K50" s="7"/>
      <c r="L50" s="7"/>
    </row>
    <row r="51" spans="1:12" ht="18.75" customHeight="1">
      <c r="A51" s="20" t="s">
        <v>75</v>
      </c>
      <c r="B51" s="9" t="s">
        <v>246</v>
      </c>
      <c r="C51" s="17" t="s">
        <v>406</v>
      </c>
      <c r="D51" s="37">
        <v>349.8</v>
      </c>
      <c r="E51" s="37"/>
      <c r="F51" s="36">
        <v>200.2</v>
      </c>
      <c r="G51" s="36"/>
      <c r="H51" s="36">
        <f t="shared" si="4"/>
        <v>-149.60000000000002</v>
      </c>
      <c r="I51" s="37">
        <f t="shared" si="5"/>
        <v>57.23270440251572</v>
      </c>
      <c r="J51" s="7"/>
      <c r="K51" s="7"/>
      <c r="L51" s="7"/>
    </row>
    <row r="52" spans="1:12" ht="31.5">
      <c r="A52" s="20"/>
      <c r="B52" s="14" t="s">
        <v>192</v>
      </c>
      <c r="C52" s="8" t="s">
        <v>313</v>
      </c>
      <c r="D52" s="37">
        <f>SUM(D53:D59)</f>
        <v>24513.500000000004</v>
      </c>
      <c r="E52" s="37">
        <f>SUM(E53:E59)</f>
        <v>0</v>
      </c>
      <c r="F52" s="37">
        <f>SUM(F53:F59)</f>
        <v>24157.699999999997</v>
      </c>
      <c r="G52" s="37">
        <f>SUM(G53:G57)</f>
        <v>23563.399999999998</v>
      </c>
      <c r="H52" s="36">
        <f t="shared" si="4"/>
        <v>-355.80000000000655</v>
      </c>
      <c r="I52" s="37">
        <f t="shared" si="5"/>
        <v>98.54855487792437</v>
      </c>
      <c r="J52" s="7"/>
      <c r="L52" s="4"/>
    </row>
    <row r="53" spans="1:12" ht="19.5" customHeight="1">
      <c r="A53" s="20" t="s">
        <v>54</v>
      </c>
      <c r="B53" s="9" t="s">
        <v>100</v>
      </c>
      <c r="C53" s="6" t="s">
        <v>407</v>
      </c>
      <c r="D53" s="37">
        <v>310.7</v>
      </c>
      <c r="E53" s="37"/>
      <c r="F53" s="36">
        <v>284.7</v>
      </c>
      <c r="G53" s="36">
        <f aca="true" t="shared" si="6" ref="G53:G58">F53-L52</f>
        <v>284.7</v>
      </c>
      <c r="H53" s="36">
        <f t="shared" si="4"/>
        <v>-26</v>
      </c>
      <c r="I53" s="37">
        <f t="shared" si="5"/>
        <v>91.63179916317992</v>
      </c>
      <c r="J53" s="7"/>
      <c r="L53" s="4"/>
    </row>
    <row r="54" spans="1:12" ht="19.5" customHeight="1">
      <c r="A54" s="20" t="s">
        <v>54</v>
      </c>
      <c r="B54" s="9" t="s">
        <v>101</v>
      </c>
      <c r="C54" s="6" t="s">
        <v>408</v>
      </c>
      <c r="D54" s="37">
        <v>2331</v>
      </c>
      <c r="E54" s="37"/>
      <c r="F54" s="36">
        <v>2213.4</v>
      </c>
      <c r="G54" s="36">
        <f t="shared" si="6"/>
        <v>2213.4</v>
      </c>
      <c r="H54" s="36">
        <f t="shared" si="4"/>
        <v>-117.59999999999991</v>
      </c>
      <c r="I54" s="37">
        <f t="shared" si="5"/>
        <v>94.95495495495496</v>
      </c>
      <c r="J54" s="7"/>
      <c r="L54" s="4"/>
    </row>
    <row r="55" spans="1:12" ht="18.75" customHeight="1">
      <c r="A55" s="20" t="s">
        <v>54</v>
      </c>
      <c r="B55" s="9" t="s">
        <v>102</v>
      </c>
      <c r="C55" s="6" t="s">
        <v>409</v>
      </c>
      <c r="D55" s="37">
        <v>16439.2</v>
      </c>
      <c r="E55" s="37"/>
      <c r="F55" s="36">
        <v>16429.2</v>
      </c>
      <c r="G55" s="36">
        <f t="shared" si="6"/>
        <v>16429.2</v>
      </c>
      <c r="H55" s="36">
        <f t="shared" si="4"/>
        <v>-10</v>
      </c>
      <c r="I55" s="37">
        <f t="shared" si="5"/>
        <v>99.93916978928415</v>
      </c>
      <c r="J55" s="7"/>
      <c r="L55" s="4"/>
    </row>
    <row r="56" spans="1:12" ht="31.5">
      <c r="A56" s="20" t="s">
        <v>54</v>
      </c>
      <c r="B56" s="9" t="s">
        <v>103</v>
      </c>
      <c r="C56" s="6" t="s">
        <v>410</v>
      </c>
      <c r="D56" s="37">
        <v>2050.5</v>
      </c>
      <c r="E56" s="37"/>
      <c r="F56" s="36">
        <v>2001.1</v>
      </c>
      <c r="G56" s="36">
        <f t="shared" si="6"/>
        <v>2001.1</v>
      </c>
      <c r="H56" s="36">
        <f t="shared" si="4"/>
        <v>-49.40000000000009</v>
      </c>
      <c r="I56" s="37">
        <f t="shared" si="5"/>
        <v>97.59083150451109</v>
      </c>
      <c r="J56" s="7"/>
      <c r="L56" s="4"/>
    </row>
    <row r="57" spans="1:12" ht="18.75" customHeight="1">
      <c r="A57" s="20" t="s">
        <v>54</v>
      </c>
      <c r="B57" s="9" t="s">
        <v>104</v>
      </c>
      <c r="C57" s="6" t="s">
        <v>411</v>
      </c>
      <c r="D57" s="37">
        <v>2700.7</v>
      </c>
      <c r="E57" s="37"/>
      <c r="F57" s="36">
        <v>2635</v>
      </c>
      <c r="G57" s="36">
        <f t="shared" si="6"/>
        <v>2635</v>
      </c>
      <c r="H57" s="36">
        <f t="shared" si="4"/>
        <v>-65.69999999999982</v>
      </c>
      <c r="I57" s="37">
        <f t="shared" si="5"/>
        <v>97.56729736734921</v>
      </c>
      <c r="J57" s="7"/>
      <c r="L57" s="4"/>
    </row>
    <row r="58" spans="1:12" ht="20.25" customHeight="1">
      <c r="A58" s="20" t="s">
        <v>54</v>
      </c>
      <c r="B58" s="9" t="s">
        <v>187</v>
      </c>
      <c r="C58" s="6" t="s">
        <v>412</v>
      </c>
      <c r="D58" s="37">
        <v>621.2</v>
      </c>
      <c r="E58" s="37"/>
      <c r="F58" s="36">
        <v>534.2</v>
      </c>
      <c r="G58" s="36">
        <f t="shared" si="6"/>
        <v>534.2</v>
      </c>
      <c r="H58" s="36">
        <f t="shared" si="4"/>
        <v>-87</v>
      </c>
      <c r="I58" s="37">
        <f t="shared" si="5"/>
        <v>85.99484867997424</v>
      </c>
      <c r="J58" s="7"/>
      <c r="L58" s="4"/>
    </row>
    <row r="59" spans="1:12" ht="17.25" customHeight="1">
      <c r="A59" s="20" t="s">
        <v>54</v>
      </c>
      <c r="B59" s="9" t="s">
        <v>245</v>
      </c>
      <c r="C59" s="6" t="s">
        <v>413</v>
      </c>
      <c r="D59" s="37">
        <v>60.2</v>
      </c>
      <c r="E59" s="37"/>
      <c r="F59" s="36">
        <v>60.1</v>
      </c>
      <c r="G59" s="36"/>
      <c r="H59" s="36">
        <f t="shared" si="4"/>
        <v>-0.10000000000000142</v>
      </c>
      <c r="I59" s="37">
        <f t="shared" si="5"/>
        <v>99.83388704318936</v>
      </c>
      <c r="J59" s="7"/>
      <c r="L59" s="4"/>
    </row>
    <row r="60" spans="1:12" ht="18" customHeight="1">
      <c r="A60" s="20"/>
      <c r="B60" s="9" t="s">
        <v>209</v>
      </c>
      <c r="C60" s="8" t="s">
        <v>314</v>
      </c>
      <c r="D60" s="37">
        <f>D61+D62+D64+D83+D87+D90+D66+D88+D89+D65+D81+D63+D82+D84+D85+D86</f>
        <v>3921.2</v>
      </c>
      <c r="E60" s="37">
        <f>E61+E62+E64+E83+E87+E90+E66+E88+E89+E65+E81+E63+E82+E84+E85+E86</f>
        <v>0</v>
      </c>
      <c r="F60" s="37">
        <f>F61+F62+F64+F83+F87+F90+F66+F88+F89+F65+F81+F63+F82+F84+F85+F86</f>
        <v>3806.7999999999997</v>
      </c>
      <c r="G60" s="37">
        <f>G61+G62+G64+G83+G87+G90+G66+G88+G89+G65+G81</f>
        <v>3553.9</v>
      </c>
      <c r="H60" s="36">
        <f t="shared" si="4"/>
        <v>-114.40000000000009</v>
      </c>
      <c r="I60" s="37">
        <f t="shared" si="5"/>
        <v>97.0825257574212</v>
      </c>
      <c r="J60" s="7"/>
      <c r="L60" s="4"/>
    </row>
    <row r="61" spans="1:12" ht="30.75" customHeight="1">
      <c r="A61" s="20" t="s">
        <v>54</v>
      </c>
      <c r="B61" s="9" t="s">
        <v>55</v>
      </c>
      <c r="C61" s="6" t="s">
        <v>414</v>
      </c>
      <c r="D61" s="37">
        <v>2391.9</v>
      </c>
      <c r="E61" s="37"/>
      <c r="F61" s="36">
        <v>2386.3</v>
      </c>
      <c r="G61" s="36">
        <f>F61-L60</f>
        <v>2386.3</v>
      </c>
      <c r="H61" s="36">
        <f t="shared" si="4"/>
        <v>-5.599999999999909</v>
      </c>
      <c r="I61" s="37">
        <f t="shared" si="5"/>
        <v>99.76587649985368</v>
      </c>
      <c r="J61" s="7"/>
      <c r="L61" s="4"/>
    </row>
    <row r="62" spans="1:12" ht="48" customHeight="1">
      <c r="A62" s="20" t="s">
        <v>53</v>
      </c>
      <c r="B62" s="9" t="s">
        <v>85</v>
      </c>
      <c r="C62" s="6" t="s">
        <v>415</v>
      </c>
      <c r="D62" s="37">
        <v>417.4</v>
      </c>
      <c r="E62" s="37"/>
      <c r="F62" s="36">
        <v>351.7</v>
      </c>
      <c r="G62" s="36">
        <f>F62-L61</f>
        <v>351.7</v>
      </c>
      <c r="H62" s="36">
        <f t="shared" si="4"/>
        <v>-65.69999999999999</v>
      </c>
      <c r="I62" s="37">
        <f t="shared" si="5"/>
        <v>84.25970292285577</v>
      </c>
      <c r="J62" s="7"/>
      <c r="L62" s="7"/>
    </row>
    <row r="63" spans="1:12" ht="47.25" hidden="1">
      <c r="A63" s="20"/>
      <c r="B63" s="9" t="s">
        <v>267</v>
      </c>
      <c r="C63" s="6" t="s">
        <v>416</v>
      </c>
      <c r="D63" s="37">
        <v>0</v>
      </c>
      <c r="E63" s="37"/>
      <c r="F63" s="37">
        <v>0</v>
      </c>
      <c r="G63" s="36"/>
      <c r="H63" s="36">
        <f t="shared" si="4"/>
        <v>0</v>
      </c>
      <c r="I63" s="37" t="e">
        <f t="shared" si="5"/>
        <v>#DIV/0!</v>
      </c>
      <c r="J63" s="7"/>
      <c r="L63" s="7"/>
    </row>
    <row r="64" spans="1:12" ht="34.5" customHeight="1">
      <c r="A64" s="20" t="s">
        <v>57</v>
      </c>
      <c r="B64" s="9" t="s">
        <v>58</v>
      </c>
      <c r="C64" s="12" t="s">
        <v>234</v>
      </c>
      <c r="D64" s="37">
        <v>683.4</v>
      </c>
      <c r="E64" s="37"/>
      <c r="F64" s="37">
        <v>675.6</v>
      </c>
      <c r="G64" s="36">
        <f>F64-L63</f>
        <v>675.6</v>
      </c>
      <c r="H64" s="36">
        <f t="shared" si="4"/>
        <v>-7.7999999999999545</v>
      </c>
      <c r="I64" s="37">
        <f t="shared" si="5"/>
        <v>98.85864793678665</v>
      </c>
      <c r="J64" s="7"/>
      <c r="L64" s="4"/>
    </row>
    <row r="65" spans="1:12" ht="31.5">
      <c r="A65" s="20" t="s">
        <v>57</v>
      </c>
      <c r="B65" s="9" t="s">
        <v>58</v>
      </c>
      <c r="C65" s="12" t="s">
        <v>290</v>
      </c>
      <c r="D65" s="37">
        <v>39.2</v>
      </c>
      <c r="E65" s="37"/>
      <c r="F65" s="37">
        <v>39.2</v>
      </c>
      <c r="G65" s="36"/>
      <c r="H65" s="36">
        <f t="shared" si="4"/>
        <v>0</v>
      </c>
      <c r="I65" s="37">
        <f t="shared" si="5"/>
        <v>100</v>
      </c>
      <c r="J65" s="7"/>
      <c r="L65" s="4"/>
    </row>
    <row r="66" spans="1:12" ht="33" customHeight="1">
      <c r="A66" s="20" t="s">
        <v>57</v>
      </c>
      <c r="B66" s="9" t="s">
        <v>58</v>
      </c>
      <c r="C66" s="12" t="s">
        <v>238</v>
      </c>
      <c r="D66" s="37">
        <v>80</v>
      </c>
      <c r="E66" s="37"/>
      <c r="F66" s="36">
        <v>78.4</v>
      </c>
      <c r="G66" s="36">
        <f>F66-L64</f>
        <v>78.4</v>
      </c>
      <c r="H66" s="36">
        <f t="shared" si="4"/>
        <v>-1.5999999999999943</v>
      </c>
      <c r="I66" s="37">
        <f t="shared" si="5"/>
        <v>98.00000000000001</v>
      </c>
      <c r="J66" s="7"/>
      <c r="L66" s="4"/>
    </row>
    <row r="67" spans="1:12" ht="20.25" customHeight="1" hidden="1">
      <c r="A67" s="20" t="s">
        <v>57</v>
      </c>
      <c r="B67" s="9" t="s">
        <v>58</v>
      </c>
      <c r="C67" s="12" t="s">
        <v>293</v>
      </c>
      <c r="D67" s="37"/>
      <c r="E67" s="37"/>
      <c r="F67" s="36"/>
      <c r="G67" s="36">
        <f aca="true" t="shared" si="7" ref="G67:G80">F67-L66</f>
        <v>0</v>
      </c>
      <c r="H67" s="36">
        <f t="shared" si="4"/>
        <v>0</v>
      </c>
      <c r="I67" s="37" t="e">
        <f t="shared" si="5"/>
        <v>#DIV/0!</v>
      </c>
      <c r="J67" s="7"/>
      <c r="L67" s="4"/>
    </row>
    <row r="68" spans="1:12" ht="21" customHeight="1" hidden="1">
      <c r="A68" s="20" t="s">
        <v>57</v>
      </c>
      <c r="B68" s="9" t="s">
        <v>58</v>
      </c>
      <c r="C68" s="12" t="s">
        <v>160</v>
      </c>
      <c r="D68" s="37"/>
      <c r="E68" s="37"/>
      <c r="F68" s="36"/>
      <c r="G68" s="36">
        <f t="shared" si="7"/>
        <v>0</v>
      </c>
      <c r="H68" s="36">
        <f t="shared" si="4"/>
        <v>0</v>
      </c>
      <c r="I68" s="37" t="e">
        <f t="shared" si="5"/>
        <v>#DIV/0!</v>
      </c>
      <c r="J68" s="7"/>
      <c r="L68" s="4"/>
    </row>
    <row r="69" spans="1:12" ht="23.25" customHeight="1" hidden="1">
      <c r="A69" s="20" t="s">
        <v>57</v>
      </c>
      <c r="B69" s="9" t="s">
        <v>58</v>
      </c>
      <c r="C69" s="12" t="s">
        <v>134</v>
      </c>
      <c r="D69" s="37"/>
      <c r="E69" s="37"/>
      <c r="F69" s="36"/>
      <c r="G69" s="36">
        <f t="shared" si="7"/>
        <v>0</v>
      </c>
      <c r="H69" s="36">
        <f t="shared" si="4"/>
        <v>0</v>
      </c>
      <c r="I69" s="37" t="e">
        <f t="shared" si="5"/>
        <v>#DIV/0!</v>
      </c>
      <c r="J69" s="7"/>
      <c r="L69" s="4"/>
    </row>
    <row r="70" spans="1:12" ht="24" customHeight="1" hidden="1">
      <c r="A70" s="20" t="s">
        <v>57</v>
      </c>
      <c r="B70" s="9" t="s">
        <v>58</v>
      </c>
      <c r="C70" s="12" t="s">
        <v>130</v>
      </c>
      <c r="D70" s="37"/>
      <c r="E70" s="37"/>
      <c r="F70" s="36"/>
      <c r="G70" s="36">
        <f t="shared" si="7"/>
        <v>0</v>
      </c>
      <c r="H70" s="36">
        <f t="shared" si="4"/>
        <v>0</v>
      </c>
      <c r="I70" s="37" t="e">
        <f t="shared" si="5"/>
        <v>#DIV/0!</v>
      </c>
      <c r="J70" s="7"/>
      <c r="L70" s="4"/>
    </row>
    <row r="71" spans="1:12" ht="22.5" customHeight="1" hidden="1">
      <c r="A71" s="20" t="s">
        <v>57</v>
      </c>
      <c r="B71" s="9" t="s">
        <v>58</v>
      </c>
      <c r="C71" s="12" t="s">
        <v>153</v>
      </c>
      <c r="D71" s="37"/>
      <c r="E71" s="37"/>
      <c r="F71" s="36"/>
      <c r="G71" s="36">
        <f t="shared" si="7"/>
        <v>0</v>
      </c>
      <c r="H71" s="36">
        <f t="shared" si="4"/>
        <v>0</v>
      </c>
      <c r="I71" s="37" t="e">
        <f t="shared" si="5"/>
        <v>#DIV/0!</v>
      </c>
      <c r="J71" s="7"/>
      <c r="L71" s="4"/>
    </row>
    <row r="72" spans="1:12" ht="22.5" customHeight="1" hidden="1">
      <c r="A72" s="20" t="s">
        <v>57</v>
      </c>
      <c r="B72" s="9" t="s">
        <v>58</v>
      </c>
      <c r="C72" s="12" t="s">
        <v>128</v>
      </c>
      <c r="D72" s="37"/>
      <c r="E72" s="37"/>
      <c r="F72" s="36"/>
      <c r="G72" s="36">
        <f t="shared" si="7"/>
        <v>0</v>
      </c>
      <c r="H72" s="36">
        <f t="shared" si="4"/>
        <v>0</v>
      </c>
      <c r="I72" s="37" t="e">
        <f t="shared" si="5"/>
        <v>#DIV/0!</v>
      </c>
      <c r="J72" s="7"/>
      <c r="L72" s="4"/>
    </row>
    <row r="73" spans="1:12" ht="26.25" customHeight="1" hidden="1">
      <c r="A73" s="20" t="s">
        <v>57</v>
      </c>
      <c r="B73" s="9" t="s">
        <v>58</v>
      </c>
      <c r="C73" s="12" t="s">
        <v>138</v>
      </c>
      <c r="D73" s="37"/>
      <c r="E73" s="37"/>
      <c r="F73" s="36"/>
      <c r="G73" s="36">
        <f t="shared" si="7"/>
        <v>0</v>
      </c>
      <c r="H73" s="36">
        <f t="shared" si="4"/>
        <v>0</v>
      </c>
      <c r="I73" s="37" t="e">
        <f t="shared" si="5"/>
        <v>#DIV/0!</v>
      </c>
      <c r="J73" s="7"/>
      <c r="L73" s="4"/>
    </row>
    <row r="74" spans="1:12" ht="21.75" customHeight="1" hidden="1">
      <c r="A74" s="20" t="s">
        <v>57</v>
      </c>
      <c r="B74" s="9" t="s">
        <v>58</v>
      </c>
      <c r="C74" s="12" t="s">
        <v>129</v>
      </c>
      <c r="D74" s="37"/>
      <c r="E74" s="37"/>
      <c r="F74" s="36"/>
      <c r="G74" s="36">
        <f t="shared" si="7"/>
        <v>0</v>
      </c>
      <c r="H74" s="36">
        <f aca="true" t="shared" si="8" ref="H74:H105">F74-D74</f>
        <v>0</v>
      </c>
      <c r="I74" s="37" t="e">
        <f aca="true" t="shared" si="9" ref="I74:I105">F74/D74*100</f>
        <v>#DIV/0!</v>
      </c>
      <c r="J74" s="7"/>
      <c r="L74" s="4"/>
    </row>
    <row r="75" spans="1:12" ht="23.25" customHeight="1" hidden="1">
      <c r="A75" s="20" t="s">
        <v>57</v>
      </c>
      <c r="B75" s="9" t="s">
        <v>58</v>
      </c>
      <c r="C75" s="8" t="s">
        <v>161</v>
      </c>
      <c r="D75" s="37"/>
      <c r="E75" s="37"/>
      <c r="F75" s="36"/>
      <c r="G75" s="36">
        <f t="shared" si="7"/>
        <v>0</v>
      </c>
      <c r="H75" s="36">
        <f t="shared" si="8"/>
        <v>0</v>
      </c>
      <c r="I75" s="37" t="e">
        <f t="shared" si="9"/>
        <v>#DIV/0!</v>
      </c>
      <c r="J75" s="7"/>
      <c r="L75" s="4"/>
    </row>
    <row r="76" spans="1:12" ht="24" customHeight="1" hidden="1">
      <c r="A76" s="20" t="s">
        <v>57</v>
      </c>
      <c r="B76" s="9" t="s">
        <v>58</v>
      </c>
      <c r="C76" s="12" t="s">
        <v>127</v>
      </c>
      <c r="D76" s="37"/>
      <c r="E76" s="37"/>
      <c r="F76" s="36"/>
      <c r="G76" s="36">
        <f t="shared" si="7"/>
        <v>0</v>
      </c>
      <c r="H76" s="36">
        <f t="shared" si="8"/>
        <v>0</v>
      </c>
      <c r="I76" s="37" t="e">
        <f t="shared" si="9"/>
        <v>#DIV/0!</v>
      </c>
      <c r="J76" s="7"/>
      <c r="L76" s="4"/>
    </row>
    <row r="77" spans="1:12" ht="27" customHeight="1" hidden="1">
      <c r="A77" s="20" t="s">
        <v>57</v>
      </c>
      <c r="B77" s="9" t="s">
        <v>58</v>
      </c>
      <c r="C77" s="12" t="s">
        <v>158</v>
      </c>
      <c r="D77" s="37"/>
      <c r="E77" s="37"/>
      <c r="F77" s="36"/>
      <c r="G77" s="36">
        <f t="shared" si="7"/>
        <v>0</v>
      </c>
      <c r="H77" s="36">
        <f t="shared" si="8"/>
        <v>0</v>
      </c>
      <c r="I77" s="37" t="e">
        <f t="shared" si="9"/>
        <v>#DIV/0!</v>
      </c>
      <c r="J77" s="7"/>
      <c r="L77" s="4"/>
    </row>
    <row r="78" spans="1:12" ht="38.25" customHeight="1" hidden="1">
      <c r="A78" s="20" t="s">
        <v>57</v>
      </c>
      <c r="B78" s="9" t="s">
        <v>58</v>
      </c>
      <c r="C78" s="12" t="s">
        <v>157</v>
      </c>
      <c r="D78" s="37"/>
      <c r="E78" s="37"/>
      <c r="F78" s="36"/>
      <c r="G78" s="36">
        <f t="shared" si="7"/>
        <v>0</v>
      </c>
      <c r="H78" s="36">
        <f t="shared" si="8"/>
        <v>0</v>
      </c>
      <c r="I78" s="37" t="e">
        <f t="shared" si="9"/>
        <v>#DIV/0!</v>
      </c>
      <c r="J78" s="7"/>
      <c r="L78" s="4"/>
    </row>
    <row r="79" spans="1:12" ht="24.75" customHeight="1" hidden="1">
      <c r="A79" s="20" t="s">
        <v>57</v>
      </c>
      <c r="B79" s="9" t="s">
        <v>58</v>
      </c>
      <c r="C79" s="12" t="s">
        <v>133</v>
      </c>
      <c r="D79" s="37"/>
      <c r="E79" s="37"/>
      <c r="F79" s="36"/>
      <c r="G79" s="36">
        <f t="shared" si="7"/>
        <v>0</v>
      </c>
      <c r="H79" s="36">
        <f t="shared" si="8"/>
        <v>0</v>
      </c>
      <c r="I79" s="37" t="e">
        <f t="shared" si="9"/>
        <v>#DIV/0!</v>
      </c>
      <c r="J79" s="7"/>
      <c r="L79" s="4"/>
    </row>
    <row r="80" spans="1:12" ht="26.25" customHeight="1" hidden="1">
      <c r="A80" s="20" t="s">
        <v>57</v>
      </c>
      <c r="B80" s="9" t="s">
        <v>58</v>
      </c>
      <c r="C80" s="8" t="s">
        <v>159</v>
      </c>
      <c r="D80" s="37"/>
      <c r="E80" s="37"/>
      <c r="F80" s="36"/>
      <c r="G80" s="36">
        <f t="shared" si="7"/>
        <v>0</v>
      </c>
      <c r="H80" s="36">
        <f t="shared" si="8"/>
        <v>0</v>
      </c>
      <c r="I80" s="37" t="e">
        <f t="shared" si="9"/>
        <v>#DIV/0!</v>
      </c>
      <c r="J80" s="7"/>
      <c r="L80" s="4"/>
    </row>
    <row r="81" spans="1:12" ht="51.75" customHeight="1">
      <c r="A81" s="20"/>
      <c r="B81" s="9" t="s">
        <v>249</v>
      </c>
      <c r="C81" s="8" t="s">
        <v>291</v>
      </c>
      <c r="D81" s="37">
        <v>5</v>
      </c>
      <c r="E81" s="37"/>
      <c r="F81" s="36">
        <v>2.6</v>
      </c>
      <c r="G81" s="36"/>
      <c r="H81" s="36">
        <f t="shared" si="8"/>
        <v>-2.4</v>
      </c>
      <c r="I81" s="37">
        <f t="shared" si="9"/>
        <v>52</v>
      </c>
      <c r="J81" s="7"/>
      <c r="L81" s="4"/>
    </row>
    <row r="82" spans="1:12" ht="54.75" customHeight="1">
      <c r="A82" s="20"/>
      <c r="B82" s="9" t="s">
        <v>249</v>
      </c>
      <c r="C82" s="8" t="s">
        <v>418</v>
      </c>
      <c r="D82" s="37">
        <v>30</v>
      </c>
      <c r="E82" s="37"/>
      <c r="F82" s="36">
        <v>30</v>
      </c>
      <c r="G82" s="36"/>
      <c r="H82" s="36">
        <f t="shared" si="8"/>
        <v>0</v>
      </c>
      <c r="I82" s="37">
        <f t="shared" si="9"/>
        <v>100</v>
      </c>
      <c r="J82" s="7"/>
      <c r="L82" s="4"/>
    </row>
    <row r="83" spans="1:12" ht="53.25" customHeight="1" hidden="1">
      <c r="A83" s="20" t="s">
        <v>56</v>
      </c>
      <c r="B83" s="9" t="s">
        <v>58</v>
      </c>
      <c r="C83" s="6" t="s">
        <v>325</v>
      </c>
      <c r="D83" s="37"/>
      <c r="E83" s="37"/>
      <c r="F83" s="36"/>
      <c r="G83" s="36">
        <f>F83-L80</f>
        <v>0</v>
      </c>
      <c r="H83" s="36">
        <f t="shared" si="8"/>
        <v>0</v>
      </c>
      <c r="I83" s="37" t="e">
        <f t="shared" si="9"/>
        <v>#DIV/0!</v>
      </c>
      <c r="J83" s="7"/>
      <c r="L83" s="4"/>
    </row>
    <row r="84" spans="1:12" ht="0.75" customHeight="1" hidden="1">
      <c r="A84" s="20"/>
      <c r="B84" s="9" t="s">
        <v>249</v>
      </c>
      <c r="C84" s="6" t="s">
        <v>324</v>
      </c>
      <c r="D84" s="37"/>
      <c r="E84" s="37"/>
      <c r="F84" s="36"/>
      <c r="G84" s="36"/>
      <c r="H84" s="36">
        <f t="shared" si="8"/>
        <v>0</v>
      </c>
      <c r="I84" s="37" t="e">
        <f t="shared" si="9"/>
        <v>#DIV/0!</v>
      </c>
      <c r="J84" s="7"/>
      <c r="L84" s="4"/>
    </row>
    <row r="85" spans="1:12" ht="0.75" customHeight="1" hidden="1">
      <c r="A85" s="20"/>
      <c r="B85" s="9" t="s">
        <v>249</v>
      </c>
      <c r="C85" s="8" t="s">
        <v>323</v>
      </c>
      <c r="D85" s="37"/>
      <c r="E85" s="37"/>
      <c r="F85" s="36"/>
      <c r="G85" s="36"/>
      <c r="H85" s="36">
        <f t="shared" si="8"/>
        <v>0</v>
      </c>
      <c r="I85" s="37" t="e">
        <f t="shared" si="9"/>
        <v>#DIV/0!</v>
      </c>
      <c r="J85" s="7"/>
      <c r="L85" s="4"/>
    </row>
    <row r="86" spans="1:12" ht="40.5" customHeight="1">
      <c r="A86" s="20"/>
      <c r="B86" s="9" t="s">
        <v>301</v>
      </c>
      <c r="C86" s="12" t="s">
        <v>379</v>
      </c>
      <c r="D86" s="37">
        <v>177.7</v>
      </c>
      <c r="E86" s="37"/>
      <c r="F86" s="36">
        <v>154.4</v>
      </c>
      <c r="G86" s="36"/>
      <c r="H86" s="36">
        <f t="shared" si="8"/>
        <v>-23.299999999999983</v>
      </c>
      <c r="I86" s="37">
        <f t="shared" si="9"/>
        <v>86.88801350590884</v>
      </c>
      <c r="J86" s="7"/>
      <c r="L86" s="4"/>
    </row>
    <row r="87" spans="1:12" ht="31.5">
      <c r="A87" s="20" t="s">
        <v>57</v>
      </c>
      <c r="B87" s="9" t="s">
        <v>86</v>
      </c>
      <c r="C87" s="12" t="s">
        <v>233</v>
      </c>
      <c r="D87" s="37">
        <v>55.5</v>
      </c>
      <c r="E87" s="37"/>
      <c r="F87" s="36">
        <v>53.3</v>
      </c>
      <c r="G87" s="36">
        <f>F87-L83</f>
        <v>53.3</v>
      </c>
      <c r="H87" s="36">
        <f t="shared" si="8"/>
        <v>-2.200000000000003</v>
      </c>
      <c r="I87" s="37">
        <f t="shared" si="9"/>
        <v>96.03603603603604</v>
      </c>
      <c r="J87" s="7"/>
      <c r="L87" s="4"/>
    </row>
    <row r="88" spans="1:12" ht="63" hidden="1">
      <c r="A88" s="20"/>
      <c r="B88" s="9" t="s">
        <v>86</v>
      </c>
      <c r="C88" s="12" t="s">
        <v>241</v>
      </c>
      <c r="D88" s="37"/>
      <c r="E88" s="37"/>
      <c r="F88" s="36"/>
      <c r="G88" s="36"/>
      <c r="H88" s="36">
        <f t="shared" si="8"/>
        <v>0</v>
      </c>
      <c r="I88" s="37" t="e">
        <f t="shared" si="9"/>
        <v>#DIV/0!</v>
      </c>
      <c r="J88" s="7"/>
      <c r="L88" s="4"/>
    </row>
    <row r="89" spans="1:12" ht="31.5">
      <c r="A89" s="20" t="s">
        <v>57</v>
      </c>
      <c r="B89" s="9" t="s">
        <v>86</v>
      </c>
      <c r="C89" s="12" t="s">
        <v>419</v>
      </c>
      <c r="D89" s="37">
        <v>26.7</v>
      </c>
      <c r="E89" s="37"/>
      <c r="F89" s="36">
        <v>26.7</v>
      </c>
      <c r="G89" s="36"/>
      <c r="H89" s="36">
        <f t="shared" si="8"/>
        <v>0</v>
      </c>
      <c r="I89" s="37">
        <f t="shared" si="9"/>
        <v>100</v>
      </c>
      <c r="J89" s="7"/>
      <c r="L89" s="4"/>
    </row>
    <row r="90" spans="1:12" ht="33.75" customHeight="1">
      <c r="A90" s="20" t="s">
        <v>57</v>
      </c>
      <c r="B90" s="11" t="s">
        <v>162</v>
      </c>
      <c r="C90" s="8" t="s">
        <v>420</v>
      </c>
      <c r="D90" s="37">
        <v>14.4</v>
      </c>
      <c r="E90" s="37"/>
      <c r="F90" s="36">
        <v>8.6</v>
      </c>
      <c r="G90" s="36">
        <f>F90-L87</f>
        <v>8.6</v>
      </c>
      <c r="H90" s="36">
        <f t="shared" si="8"/>
        <v>-5.800000000000001</v>
      </c>
      <c r="I90" s="37">
        <f t="shared" si="9"/>
        <v>59.72222222222222</v>
      </c>
      <c r="J90" s="7"/>
      <c r="L90" s="4"/>
    </row>
    <row r="91" spans="1:12" ht="67.5" customHeight="1" hidden="1">
      <c r="A91" s="52" t="s">
        <v>54</v>
      </c>
      <c r="B91" s="11" t="s">
        <v>250</v>
      </c>
      <c r="C91" s="6" t="s">
        <v>259</v>
      </c>
      <c r="D91" s="37">
        <v>0</v>
      </c>
      <c r="E91" s="37">
        <v>301.4</v>
      </c>
      <c r="F91" s="36">
        <v>0</v>
      </c>
      <c r="G91" s="36">
        <f>F91-L90</f>
        <v>0</v>
      </c>
      <c r="H91" s="36">
        <f t="shared" si="8"/>
        <v>0</v>
      </c>
      <c r="I91" s="37" t="e">
        <f t="shared" si="9"/>
        <v>#DIV/0!</v>
      </c>
      <c r="J91" s="7"/>
      <c r="L91" s="7"/>
    </row>
    <row r="92" spans="1:12" ht="68.25" customHeight="1" hidden="1">
      <c r="A92" s="52" t="s">
        <v>54</v>
      </c>
      <c r="B92" s="11" t="s">
        <v>250</v>
      </c>
      <c r="C92" s="6" t="s">
        <v>315</v>
      </c>
      <c r="D92" s="37"/>
      <c r="E92" s="37"/>
      <c r="F92" s="36"/>
      <c r="G92" s="36"/>
      <c r="H92" s="36">
        <f t="shared" si="8"/>
        <v>0</v>
      </c>
      <c r="I92" s="37" t="e">
        <f t="shared" si="9"/>
        <v>#DIV/0!</v>
      </c>
      <c r="J92" s="7"/>
      <c r="L92" s="7"/>
    </row>
    <row r="93" spans="1:12" ht="15.75">
      <c r="A93" s="20" t="s">
        <v>54</v>
      </c>
      <c r="B93" s="14" t="s">
        <v>193</v>
      </c>
      <c r="C93" s="12" t="s">
        <v>194</v>
      </c>
      <c r="D93" s="37">
        <f>SUM(D94:D103)</f>
        <v>597.9999999999999</v>
      </c>
      <c r="E93" s="37">
        <f>SUM(E94:E103)</f>
        <v>0</v>
      </c>
      <c r="F93" s="37">
        <f>SUM(F94:F103)</f>
        <v>595.9999999999999</v>
      </c>
      <c r="G93" s="37">
        <f>SUM(G94:G103)</f>
        <v>521.9</v>
      </c>
      <c r="H93" s="36">
        <f t="shared" si="8"/>
        <v>-2</v>
      </c>
      <c r="I93" s="37">
        <f t="shared" si="9"/>
        <v>99.66555183946488</v>
      </c>
      <c r="J93" s="7"/>
      <c r="L93" s="4"/>
    </row>
    <row r="94" spans="1:12" ht="32.25" customHeight="1">
      <c r="A94" s="20" t="s">
        <v>54</v>
      </c>
      <c r="B94" s="9" t="s">
        <v>114</v>
      </c>
      <c r="C94" s="12" t="s">
        <v>260</v>
      </c>
      <c r="D94" s="37">
        <v>523.3</v>
      </c>
      <c r="E94" s="37"/>
      <c r="F94" s="36">
        <v>521.9</v>
      </c>
      <c r="G94" s="36">
        <f>F94-L93</f>
        <v>521.9</v>
      </c>
      <c r="H94" s="36">
        <f t="shared" si="8"/>
        <v>-1.3999999999999773</v>
      </c>
      <c r="I94" s="37">
        <f t="shared" si="9"/>
        <v>99.73246703611696</v>
      </c>
      <c r="J94" s="7"/>
      <c r="K94" s="38"/>
      <c r="L94" s="4"/>
    </row>
    <row r="95" spans="1:12" ht="47.25" hidden="1">
      <c r="A95" s="20" t="s">
        <v>54</v>
      </c>
      <c r="B95" s="9" t="s">
        <v>93</v>
      </c>
      <c r="C95" s="12" t="s">
        <v>244</v>
      </c>
      <c r="D95" s="37"/>
      <c r="E95" s="37"/>
      <c r="F95" s="36"/>
      <c r="G95" s="36">
        <f>F95-L94</f>
        <v>0</v>
      </c>
      <c r="H95" s="36">
        <f t="shared" si="8"/>
        <v>0</v>
      </c>
      <c r="I95" s="37" t="e">
        <f t="shared" si="9"/>
        <v>#DIV/0!</v>
      </c>
      <c r="J95" s="7"/>
      <c r="L95" s="4"/>
    </row>
    <row r="96" spans="1:12" ht="18" customHeight="1" hidden="1">
      <c r="A96" s="20" t="s">
        <v>54</v>
      </c>
      <c r="B96" s="9" t="s">
        <v>115</v>
      </c>
      <c r="C96" s="12" t="s">
        <v>244</v>
      </c>
      <c r="D96" s="37"/>
      <c r="E96" s="37"/>
      <c r="F96" s="36"/>
      <c r="G96" s="36">
        <f>F96-L95</f>
        <v>0</v>
      </c>
      <c r="H96" s="36">
        <f t="shared" si="8"/>
        <v>0</v>
      </c>
      <c r="I96" s="37" t="e">
        <f t="shared" si="9"/>
        <v>#DIV/0!</v>
      </c>
      <c r="J96" s="7"/>
      <c r="L96" s="7"/>
    </row>
    <row r="97" spans="1:12" ht="63">
      <c r="A97" s="20"/>
      <c r="B97" s="9" t="s">
        <v>114</v>
      </c>
      <c r="C97" s="12" t="s">
        <v>466</v>
      </c>
      <c r="D97" s="37">
        <v>6.3</v>
      </c>
      <c r="E97" s="37"/>
      <c r="F97" s="36">
        <v>6.3</v>
      </c>
      <c r="G97" s="36"/>
      <c r="H97" s="36">
        <f t="shared" si="8"/>
        <v>0</v>
      </c>
      <c r="I97" s="37">
        <f t="shared" si="9"/>
        <v>100</v>
      </c>
      <c r="J97" s="7"/>
      <c r="L97" s="7"/>
    </row>
    <row r="98" spans="1:12" ht="63">
      <c r="A98" s="20"/>
      <c r="B98" s="9" t="s">
        <v>115</v>
      </c>
      <c r="C98" s="12" t="s">
        <v>13</v>
      </c>
      <c r="D98" s="37">
        <v>2</v>
      </c>
      <c r="E98" s="37"/>
      <c r="F98" s="36">
        <v>2</v>
      </c>
      <c r="G98" s="36"/>
      <c r="H98" s="36">
        <f t="shared" si="8"/>
        <v>0</v>
      </c>
      <c r="I98" s="37">
        <f t="shared" si="9"/>
        <v>100</v>
      </c>
      <c r="J98" s="7"/>
      <c r="L98" s="7"/>
    </row>
    <row r="99" spans="1:12" ht="47.25" customHeight="1">
      <c r="A99" s="20"/>
      <c r="B99" s="9" t="s">
        <v>115</v>
      </c>
      <c r="C99" s="12" t="s">
        <v>14</v>
      </c>
      <c r="D99" s="37">
        <v>66.4</v>
      </c>
      <c r="E99" s="37"/>
      <c r="F99" s="36">
        <v>65.8</v>
      </c>
      <c r="G99" s="36"/>
      <c r="H99" s="36">
        <f t="shared" si="8"/>
        <v>-0.6000000000000085</v>
      </c>
      <c r="I99" s="37">
        <f t="shared" si="9"/>
        <v>99.09638554216866</v>
      </c>
      <c r="J99" s="7"/>
      <c r="L99" s="7"/>
    </row>
    <row r="100" spans="1:12" ht="48.75" customHeight="1" hidden="1">
      <c r="A100" s="20" t="s">
        <v>54</v>
      </c>
      <c r="B100" s="9" t="s">
        <v>115</v>
      </c>
      <c r="C100" s="6" t="s">
        <v>15</v>
      </c>
      <c r="D100" s="37">
        <v>0</v>
      </c>
      <c r="E100" s="37"/>
      <c r="F100" s="36">
        <v>0</v>
      </c>
      <c r="G100" s="36"/>
      <c r="H100" s="36">
        <f t="shared" si="8"/>
        <v>0</v>
      </c>
      <c r="I100" s="37" t="e">
        <f t="shared" si="9"/>
        <v>#DIV/0!</v>
      </c>
      <c r="J100" s="7"/>
      <c r="L100" s="7"/>
    </row>
    <row r="101" spans="1:12" ht="64.5" customHeight="1" hidden="1">
      <c r="A101" s="20"/>
      <c r="B101" s="9" t="s">
        <v>294</v>
      </c>
      <c r="C101" s="6" t="s">
        <v>421</v>
      </c>
      <c r="D101" s="37"/>
      <c r="E101" s="37"/>
      <c r="F101" s="36"/>
      <c r="G101" s="36"/>
      <c r="H101" s="36">
        <f t="shared" si="8"/>
        <v>0</v>
      </c>
      <c r="I101" s="37" t="e">
        <f t="shared" si="9"/>
        <v>#DIV/0!</v>
      </c>
      <c r="J101" s="7"/>
      <c r="L101" s="7"/>
    </row>
    <row r="102" spans="1:12" ht="17.25" customHeight="1" hidden="1">
      <c r="A102" s="20"/>
      <c r="B102" s="9" t="s">
        <v>294</v>
      </c>
      <c r="C102" s="6" t="s">
        <v>428</v>
      </c>
      <c r="D102" s="37"/>
      <c r="E102" s="37"/>
      <c r="F102" s="36"/>
      <c r="G102" s="36"/>
      <c r="H102" s="36">
        <f t="shared" si="8"/>
        <v>0</v>
      </c>
      <c r="I102" s="37" t="e">
        <f t="shared" si="9"/>
        <v>#DIV/0!</v>
      </c>
      <c r="J102" s="7"/>
      <c r="L102" s="7"/>
    </row>
    <row r="103" spans="1:12" ht="15.75" customHeight="1" hidden="1">
      <c r="A103" s="20"/>
      <c r="B103" s="9" t="s">
        <v>255</v>
      </c>
      <c r="C103" s="12" t="s">
        <v>261</v>
      </c>
      <c r="D103" s="37"/>
      <c r="E103" s="37"/>
      <c r="F103" s="36"/>
      <c r="G103" s="36"/>
      <c r="H103" s="36">
        <f t="shared" si="8"/>
        <v>0</v>
      </c>
      <c r="I103" s="37" t="e">
        <f t="shared" si="9"/>
        <v>#DIV/0!</v>
      </c>
      <c r="J103" s="7"/>
      <c r="L103" s="7"/>
    </row>
    <row r="104" spans="1:12" ht="15.75">
      <c r="A104" s="20"/>
      <c r="B104" s="9" t="s">
        <v>59</v>
      </c>
      <c r="C104" s="12" t="s">
        <v>316</v>
      </c>
      <c r="D104" s="37">
        <f>SUM(D105:D109)</f>
        <v>1950.6</v>
      </c>
      <c r="E104" s="37">
        <f>SUM(E105:E109)</f>
        <v>233.4</v>
      </c>
      <c r="F104" s="37">
        <f>SUM(F105:F109)</f>
        <v>1941.3000000000002</v>
      </c>
      <c r="G104" s="37">
        <f>SUM(G105:G109)</f>
        <v>1835.3000000000002</v>
      </c>
      <c r="H104" s="36">
        <f t="shared" si="8"/>
        <v>-9.299999999999727</v>
      </c>
      <c r="I104" s="37">
        <f t="shared" si="9"/>
        <v>99.52322362350048</v>
      </c>
      <c r="J104" s="7"/>
      <c r="L104" s="7"/>
    </row>
    <row r="105" spans="1:12" ht="65.25" customHeight="1">
      <c r="A105" s="20" t="s">
        <v>60</v>
      </c>
      <c r="B105" s="9" t="s">
        <v>61</v>
      </c>
      <c r="C105" s="12" t="s">
        <v>284</v>
      </c>
      <c r="D105" s="37">
        <v>1707.1</v>
      </c>
      <c r="E105" s="37"/>
      <c r="F105" s="37">
        <v>1706.2</v>
      </c>
      <c r="G105" s="36">
        <f>F105-L104</f>
        <v>1706.2</v>
      </c>
      <c r="H105" s="36">
        <f t="shared" si="8"/>
        <v>-0.8999999999998636</v>
      </c>
      <c r="I105" s="37">
        <f t="shared" si="9"/>
        <v>99.94727901118857</v>
      </c>
      <c r="J105" s="7"/>
      <c r="L105" s="4"/>
    </row>
    <row r="106" spans="1:12" ht="79.5" customHeight="1">
      <c r="A106" s="20" t="s">
        <v>60</v>
      </c>
      <c r="B106" s="9" t="s">
        <v>251</v>
      </c>
      <c r="C106" s="6" t="s">
        <v>144</v>
      </c>
      <c r="D106" s="37">
        <v>106.7</v>
      </c>
      <c r="E106" s="37"/>
      <c r="F106" s="37">
        <v>106</v>
      </c>
      <c r="G106" s="36"/>
      <c r="H106" s="36">
        <f aca="true" t="shared" si="10" ref="H106:H137">F106-D106</f>
        <v>-0.7000000000000028</v>
      </c>
      <c r="I106" s="37">
        <f aca="true" t="shared" si="11" ref="I106:I137">F106/D106*100</f>
        <v>99.34395501405811</v>
      </c>
      <c r="J106" s="7"/>
      <c r="L106" s="4"/>
    </row>
    <row r="107" spans="1:12" ht="48" customHeight="1">
      <c r="A107" s="20" t="s">
        <v>53</v>
      </c>
      <c r="B107" s="9" t="s">
        <v>62</v>
      </c>
      <c r="C107" s="6" t="s">
        <v>231</v>
      </c>
      <c r="D107" s="37">
        <v>36.8</v>
      </c>
      <c r="E107" s="37"/>
      <c r="F107" s="36">
        <v>35.7</v>
      </c>
      <c r="G107" s="36">
        <f>F107-L105</f>
        <v>35.7</v>
      </c>
      <c r="H107" s="36">
        <f t="shared" si="10"/>
        <v>-1.0999999999999943</v>
      </c>
      <c r="I107" s="37">
        <f t="shared" si="11"/>
        <v>97.0108695652174</v>
      </c>
      <c r="J107" s="7"/>
      <c r="L107" s="7"/>
    </row>
    <row r="108" spans="1:12" ht="79.5" customHeight="1">
      <c r="A108" s="20" t="s">
        <v>51</v>
      </c>
      <c r="B108" s="9" t="s">
        <v>63</v>
      </c>
      <c r="C108" s="8" t="s">
        <v>232</v>
      </c>
      <c r="D108" s="37">
        <v>100</v>
      </c>
      <c r="E108" s="37"/>
      <c r="F108" s="37">
        <v>93.4</v>
      </c>
      <c r="G108" s="36">
        <f>F108-L107</f>
        <v>93.4</v>
      </c>
      <c r="H108" s="36">
        <f t="shared" si="10"/>
        <v>-6.599999999999994</v>
      </c>
      <c r="I108" s="37">
        <f t="shared" si="11"/>
        <v>93.4</v>
      </c>
      <c r="J108" s="7"/>
      <c r="L108" s="4"/>
    </row>
    <row r="109" spans="1:12" ht="31.5" hidden="1">
      <c r="A109" s="20" t="s">
        <v>57</v>
      </c>
      <c r="B109" s="9" t="s">
        <v>64</v>
      </c>
      <c r="C109" s="8" t="s">
        <v>216</v>
      </c>
      <c r="D109" s="37">
        <v>0</v>
      </c>
      <c r="E109" s="37">
        <v>233.4</v>
      </c>
      <c r="F109" s="36">
        <v>0</v>
      </c>
      <c r="G109" s="36">
        <f>F109-L108</f>
        <v>0</v>
      </c>
      <c r="H109" s="36">
        <f t="shared" si="10"/>
        <v>0</v>
      </c>
      <c r="I109" s="37" t="e">
        <f t="shared" si="11"/>
        <v>#DIV/0!</v>
      </c>
      <c r="J109" s="7"/>
      <c r="L109" s="4"/>
    </row>
    <row r="110" spans="1:12" ht="15.75">
      <c r="A110" s="20"/>
      <c r="B110" s="9" t="s">
        <v>65</v>
      </c>
      <c r="C110" s="12" t="s">
        <v>194</v>
      </c>
      <c r="D110" s="37">
        <f>D111+D112+D113</f>
        <v>3306.2</v>
      </c>
      <c r="E110" s="37">
        <f>E111+E112+E113</f>
        <v>0</v>
      </c>
      <c r="F110" s="37">
        <f>F111+F112+F113</f>
        <v>3268.9999999999995</v>
      </c>
      <c r="G110" s="37">
        <f>G111+G112+G113</f>
        <v>3261.1</v>
      </c>
      <c r="H110" s="36">
        <f t="shared" si="10"/>
        <v>-37.20000000000027</v>
      </c>
      <c r="I110" s="37">
        <f t="shared" si="11"/>
        <v>98.87484120742846</v>
      </c>
      <c r="J110" s="7"/>
      <c r="L110" s="4"/>
    </row>
    <row r="111" spans="1:12" ht="31.5">
      <c r="A111" s="20" t="s">
        <v>56</v>
      </c>
      <c r="B111" s="9" t="s">
        <v>65</v>
      </c>
      <c r="C111" s="12" t="s">
        <v>422</v>
      </c>
      <c r="D111" s="37">
        <v>3298.1</v>
      </c>
      <c r="E111" s="37"/>
      <c r="F111" s="36">
        <v>3261.1</v>
      </c>
      <c r="G111" s="36">
        <f>F111-L110</f>
        <v>3261.1</v>
      </c>
      <c r="H111" s="36">
        <f t="shared" si="10"/>
        <v>-37</v>
      </c>
      <c r="I111" s="37">
        <f t="shared" si="11"/>
        <v>98.87814196052273</v>
      </c>
      <c r="J111" s="7"/>
      <c r="L111" s="4"/>
    </row>
    <row r="112" spans="1:12" ht="47.25">
      <c r="A112" s="20"/>
      <c r="B112" s="9" t="s">
        <v>210</v>
      </c>
      <c r="C112" s="12" t="s">
        <v>423</v>
      </c>
      <c r="D112" s="37">
        <v>7.9</v>
      </c>
      <c r="E112" s="37"/>
      <c r="F112" s="36">
        <v>7.7</v>
      </c>
      <c r="G112" s="36"/>
      <c r="H112" s="36">
        <f t="shared" si="10"/>
        <v>-0.20000000000000018</v>
      </c>
      <c r="I112" s="37">
        <f t="shared" si="11"/>
        <v>97.46835443037975</v>
      </c>
      <c r="J112" s="7"/>
      <c r="L112" s="4"/>
    </row>
    <row r="113" spans="1:12" ht="31.5">
      <c r="A113" s="20"/>
      <c r="B113" s="9" t="s">
        <v>211</v>
      </c>
      <c r="C113" s="12" t="s">
        <v>424</v>
      </c>
      <c r="D113" s="37">
        <v>0.2</v>
      </c>
      <c r="E113" s="37"/>
      <c r="F113" s="36">
        <v>0.2</v>
      </c>
      <c r="G113" s="36"/>
      <c r="H113" s="36">
        <f t="shared" si="10"/>
        <v>0</v>
      </c>
      <c r="I113" s="37">
        <f t="shared" si="11"/>
        <v>100</v>
      </c>
      <c r="J113" s="7" t="s">
        <v>122</v>
      </c>
      <c r="L113" s="7"/>
    </row>
    <row r="114" spans="1:12" ht="16.5" customHeight="1">
      <c r="A114" s="52" t="s">
        <v>163</v>
      </c>
      <c r="B114" s="11" t="s">
        <v>66</v>
      </c>
      <c r="C114" s="6" t="s">
        <v>317</v>
      </c>
      <c r="D114" s="37">
        <f>SUM(D115:D122)</f>
        <v>6503.8</v>
      </c>
      <c r="E114" s="37">
        <f>SUM(E115:E122)</f>
        <v>0</v>
      </c>
      <c r="F114" s="37">
        <f>SUM(F115:F122)</f>
        <v>6477.900000000001</v>
      </c>
      <c r="G114" s="37">
        <f>SUM(G115:G120)</f>
        <v>6312.6</v>
      </c>
      <c r="H114" s="36">
        <f t="shared" si="10"/>
        <v>-25.899999999999636</v>
      </c>
      <c r="I114" s="37">
        <f t="shared" si="11"/>
        <v>99.60177127217935</v>
      </c>
      <c r="J114" s="7" t="s">
        <v>123</v>
      </c>
      <c r="L114" s="4"/>
    </row>
    <row r="115" spans="1:12" ht="47.25">
      <c r="A115" s="20" t="s">
        <v>67</v>
      </c>
      <c r="B115" s="9" t="s">
        <v>248</v>
      </c>
      <c r="C115" s="6" t="s">
        <v>425</v>
      </c>
      <c r="D115" s="37">
        <v>235.5</v>
      </c>
      <c r="E115" s="37"/>
      <c r="F115" s="36">
        <v>235</v>
      </c>
      <c r="G115" s="36">
        <f>F115-L114</f>
        <v>235</v>
      </c>
      <c r="H115" s="36">
        <f t="shared" si="10"/>
        <v>-0.5</v>
      </c>
      <c r="I115" s="37">
        <f t="shared" si="11"/>
        <v>99.78768577494692</v>
      </c>
      <c r="J115" s="7"/>
      <c r="L115" s="4"/>
    </row>
    <row r="116" spans="1:12" ht="47.25" hidden="1">
      <c r="A116" s="20" t="s">
        <v>67</v>
      </c>
      <c r="B116" s="9" t="s">
        <v>119</v>
      </c>
      <c r="C116" s="18" t="s">
        <v>461</v>
      </c>
      <c r="D116" s="37">
        <v>0</v>
      </c>
      <c r="E116" s="37"/>
      <c r="F116" s="36">
        <v>0</v>
      </c>
      <c r="G116" s="36">
        <f>F116-L115</f>
        <v>0</v>
      </c>
      <c r="H116" s="36">
        <f t="shared" si="10"/>
        <v>0</v>
      </c>
      <c r="I116" s="37" t="e">
        <f t="shared" si="11"/>
        <v>#DIV/0!</v>
      </c>
      <c r="J116" s="7"/>
      <c r="L116" s="4"/>
    </row>
    <row r="117" spans="1:12" ht="31.5">
      <c r="A117" s="20" t="s">
        <v>67</v>
      </c>
      <c r="B117" s="9" t="s">
        <v>266</v>
      </c>
      <c r="C117" s="18" t="s">
        <v>462</v>
      </c>
      <c r="D117" s="37">
        <v>155.3</v>
      </c>
      <c r="E117" s="37"/>
      <c r="F117" s="36">
        <v>155.3</v>
      </c>
      <c r="G117" s="36"/>
      <c r="H117" s="36">
        <f t="shared" si="10"/>
        <v>0</v>
      </c>
      <c r="I117" s="37">
        <f t="shared" si="11"/>
        <v>100</v>
      </c>
      <c r="J117" s="7"/>
      <c r="L117" s="4"/>
    </row>
    <row r="118" spans="1:12" ht="47.25" customHeight="1">
      <c r="A118" s="20" t="s">
        <v>69</v>
      </c>
      <c r="B118" s="9" t="s">
        <v>247</v>
      </c>
      <c r="C118" s="18" t="s">
        <v>463</v>
      </c>
      <c r="D118" s="37">
        <v>10</v>
      </c>
      <c r="E118" s="37"/>
      <c r="F118" s="36">
        <v>10</v>
      </c>
      <c r="G118" s="36">
        <f>F118-L116</f>
        <v>10</v>
      </c>
      <c r="H118" s="36">
        <f t="shared" si="10"/>
        <v>0</v>
      </c>
      <c r="I118" s="37">
        <f t="shared" si="11"/>
        <v>100</v>
      </c>
      <c r="J118" s="7"/>
      <c r="L118" s="4"/>
    </row>
    <row r="119" spans="1:12" ht="47.25" hidden="1">
      <c r="A119" s="20"/>
      <c r="B119" s="9" t="s">
        <v>70</v>
      </c>
      <c r="C119" s="8" t="s">
        <v>464</v>
      </c>
      <c r="D119" s="37"/>
      <c r="E119" s="37"/>
      <c r="F119" s="36"/>
      <c r="G119" s="36"/>
      <c r="H119" s="36">
        <f t="shared" si="10"/>
        <v>0</v>
      </c>
      <c r="I119" s="37" t="e">
        <f t="shared" si="11"/>
        <v>#DIV/0!</v>
      </c>
      <c r="J119" s="7"/>
      <c r="L119" s="4"/>
    </row>
    <row r="120" spans="1:12" ht="47.25" customHeight="1">
      <c r="A120" s="20" t="s">
        <v>69</v>
      </c>
      <c r="B120" s="9" t="s">
        <v>70</v>
      </c>
      <c r="C120" s="8" t="s">
        <v>463</v>
      </c>
      <c r="D120" s="37">
        <v>6068.2</v>
      </c>
      <c r="E120" s="37"/>
      <c r="F120" s="36">
        <v>6067.6</v>
      </c>
      <c r="G120" s="36">
        <f>F120-L118</f>
        <v>6067.6</v>
      </c>
      <c r="H120" s="36">
        <f t="shared" si="10"/>
        <v>-0.5999999999994543</v>
      </c>
      <c r="I120" s="37">
        <f t="shared" si="11"/>
        <v>99.99011238917636</v>
      </c>
      <c r="J120" s="7"/>
      <c r="L120" s="7"/>
    </row>
    <row r="121" spans="1:12" ht="31.5">
      <c r="A121" s="20"/>
      <c r="B121" s="9" t="s">
        <v>70</v>
      </c>
      <c r="C121" s="8" t="s">
        <v>203</v>
      </c>
      <c r="D121" s="37">
        <v>10</v>
      </c>
      <c r="E121" s="37"/>
      <c r="F121" s="36">
        <v>10</v>
      </c>
      <c r="G121" s="36"/>
      <c r="H121" s="36">
        <f t="shared" si="10"/>
        <v>0</v>
      </c>
      <c r="I121" s="37">
        <f t="shared" si="11"/>
        <v>100</v>
      </c>
      <c r="J121" s="7"/>
      <c r="L121" s="7"/>
    </row>
    <row r="122" spans="1:12" ht="41.25" customHeight="1">
      <c r="A122" s="20"/>
      <c r="B122" s="9" t="s">
        <v>70</v>
      </c>
      <c r="C122" s="8" t="s">
        <v>276</v>
      </c>
      <c r="D122" s="37">
        <v>24.8</v>
      </c>
      <c r="E122" s="37"/>
      <c r="F122" s="36">
        <v>0</v>
      </c>
      <c r="G122" s="36"/>
      <c r="H122" s="36">
        <f t="shared" si="10"/>
        <v>-24.8</v>
      </c>
      <c r="I122" s="37">
        <f t="shared" si="11"/>
        <v>0</v>
      </c>
      <c r="J122" s="7"/>
      <c r="L122" s="7"/>
    </row>
    <row r="123" spans="1:12" ht="15.75">
      <c r="A123" s="52" t="s">
        <v>71</v>
      </c>
      <c r="B123" s="11" t="s">
        <v>84</v>
      </c>
      <c r="C123" s="6" t="s">
        <v>319</v>
      </c>
      <c r="D123" s="37">
        <f>SUM(D124:D129)</f>
        <v>3382.2000000000003</v>
      </c>
      <c r="E123" s="37">
        <f>SUM(E124:E129)</f>
        <v>0</v>
      </c>
      <c r="F123" s="37">
        <f>SUM(F124:F129)</f>
        <v>3325.5</v>
      </c>
      <c r="G123" s="37" t="e">
        <f>SUM(G124:G129)</f>
        <v>#REF!</v>
      </c>
      <c r="H123" s="36">
        <f t="shared" si="10"/>
        <v>-56.70000000000027</v>
      </c>
      <c r="I123" s="37">
        <f t="shared" si="11"/>
        <v>98.32357637040978</v>
      </c>
      <c r="J123" s="7"/>
      <c r="L123" s="4"/>
    </row>
    <row r="124" spans="1:12" ht="15.75">
      <c r="A124" s="20" t="s">
        <v>71</v>
      </c>
      <c r="B124" s="9" t="s">
        <v>195</v>
      </c>
      <c r="C124" s="12" t="s">
        <v>198</v>
      </c>
      <c r="D124" s="37">
        <v>438.4</v>
      </c>
      <c r="E124" s="37"/>
      <c r="F124" s="36">
        <v>426.8</v>
      </c>
      <c r="G124" s="36">
        <f>F124-L123</f>
        <v>426.8</v>
      </c>
      <c r="H124" s="36">
        <f t="shared" si="10"/>
        <v>-11.599999999999966</v>
      </c>
      <c r="I124" s="37">
        <f t="shared" si="11"/>
        <v>97.35401459854015</v>
      </c>
      <c r="J124" s="7"/>
      <c r="L124" s="4"/>
    </row>
    <row r="125" spans="1:12" ht="15.75">
      <c r="A125" s="20" t="s">
        <v>71</v>
      </c>
      <c r="B125" s="9" t="s">
        <v>196</v>
      </c>
      <c r="C125" s="12" t="s">
        <v>200</v>
      </c>
      <c r="D125" s="37">
        <v>271.3</v>
      </c>
      <c r="E125" s="37"/>
      <c r="F125" s="36">
        <v>266.7</v>
      </c>
      <c r="G125" s="36">
        <f>F125-L124</f>
        <v>266.7</v>
      </c>
      <c r="H125" s="36">
        <f t="shared" si="10"/>
        <v>-4.600000000000023</v>
      </c>
      <c r="I125" s="37">
        <f t="shared" si="11"/>
        <v>98.3044600073719</v>
      </c>
      <c r="J125" s="7"/>
      <c r="L125" s="4"/>
    </row>
    <row r="126" spans="1:12" ht="18" customHeight="1">
      <c r="A126" s="20" t="s">
        <v>71</v>
      </c>
      <c r="B126" s="9" t="s">
        <v>197</v>
      </c>
      <c r="C126" s="12" t="s">
        <v>199</v>
      </c>
      <c r="D126" s="37">
        <v>2235.4</v>
      </c>
      <c r="E126" s="37"/>
      <c r="F126" s="36">
        <v>2214</v>
      </c>
      <c r="G126" s="36" t="e">
        <f>F126-#REF!</f>
        <v>#REF!</v>
      </c>
      <c r="H126" s="36">
        <f t="shared" si="10"/>
        <v>-21.40000000000009</v>
      </c>
      <c r="I126" s="37">
        <f t="shared" si="11"/>
        <v>99.04267692582982</v>
      </c>
      <c r="J126" s="7"/>
      <c r="L126" s="4"/>
    </row>
    <row r="127" spans="1:12" ht="63" hidden="1">
      <c r="A127" s="20" t="s">
        <v>110</v>
      </c>
      <c r="B127" s="9" t="s">
        <v>183</v>
      </c>
      <c r="C127" s="12" t="s">
        <v>182</v>
      </c>
      <c r="D127" s="37"/>
      <c r="E127" s="37"/>
      <c r="F127" s="36"/>
      <c r="G127" s="36">
        <f>F127-L126</f>
        <v>0</v>
      </c>
      <c r="H127" s="36">
        <f t="shared" si="10"/>
        <v>0</v>
      </c>
      <c r="I127" s="37" t="e">
        <f t="shared" si="11"/>
        <v>#DIV/0!</v>
      </c>
      <c r="J127" s="7"/>
      <c r="L127" s="4"/>
    </row>
    <row r="128" spans="1:12" ht="15.75">
      <c r="A128" s="20" t="s">
        <v>71</v>
      </c>
      <c r="B128" s="9" t="s">
        <v>174</v>
      </c>
      <c r="C128" s="12" t="s">
        <v>147</v>
      </c>
      <c r="D128" s="37">
        <v>297.4</v>
      </c>
      <c r="E128" s="37"/>
      <c r="F128" s="36">
        <v>289.5</v>
      </c>
      <c r="G128" s="36">
        <f>F128-L127</f>
        <v>289.5</v>
      </c>
      <c r="H128" s="36">
        <f t="shared" si="10"/>
        <v>-7.899999999999977</v>
      </c>
      <c r="I128" s="37">
        <f t="shared" si="11"/>
        <v>97.34364492266309</v>
      </c>
      <c r="J128" s="7"/>
      <c r="L128" s="4"/>
    </row>
    <row r="129" spans="1:12" ht="50.25" customHeight="1">
      <c r="A129" s="20" t="s">
        <v>175</v>
      </c>
      <c r="B129" s="9" t="s">
        <v>174</v>
      </c>
      <c r="C129" s="12" t="s">
        <v>235</v>
      </c>
      <c r="D129" s="37">
        <v>139.7</v>
      </c>
      <c r="E129" s="37"/>
      <c r="F129" s="36">
        <v>128.5</v>
      </c>
      <c r="G129" s="36">
        <f>F129-L128</f>
        <v>128.5</v>
      </c>
      <c r="H129" s="36">
        <f t="shared" si="10"/>
        <v>-11.199999999999989</v>
      </c>
      <c r="I129" s="37">
        <f t="shared" si="11"/>
        <v>91.98282032927703</v>
      </c>
      <c r="J129" s="7"/>
      <c r="L129" s="7"/>
    </row>
    <row r="130" spans="1:12" ht="19.5" customHeight="1">
      <c r="A130" s="20" t="s">
        <v>164</v>
      </c>
      <c r="B130" s="9" t="s">
        <v>120</v>
      </c>
      <c r="C130" s="12" t="s">
        <v>320</v>
      </c>
      <c r="D130" s="37">
        <f>SUM(D131:D134)</f>
        <v>400</v>
      </c>
      <c r="E130" s="37">
        <f>SUM(E131:E134)</f>
        <v>141.2</v>
      </c>
      <c r="F130" s="37">
        <f>SUM(F131:F134)</f>
        <v>345.7</v>
      </c>
      <c r="G130" s="37">
        <f>SUM(G131:G133)</f>
        <v>0</v>
      </c>
      <c r="H130" s="36">
        <f t="shared" si="10"/>
        <v>-54.30000000000001</v>
      </c>
      <c r="I130" s="37">
        <f t="shared" si="11"/>
        <v>86.425</v>
      </c>
      <c r="J130" s="7"/>
      <c r="L130" s="4"/>
    </row>
    <row r="131" spans="1:12" ht="15" customHeight="1" hidden="1">
      <c r="A131" s="52" t="s">
        <v>91</v>
      </c>
      <c r="B131" s="11" t="s">
        <v>90</v>
      </c>
      <c r="C131" s="6" t="s">
        <v>217</v>
      </c>
      <c r="D131" s="37">
        <v>0</v>
      </c>
      <c r="E131" s="37">
        <v>21</v>
      </c>
      <c r="F131" s="36">
        <v>0</v>
      </c>
      <c r="G131" s="36">
        <f>F131-L130</f>
        <v>0</v>
      </c>
      <c r="H131" s="36">
        <f t="shared" si="10"/>
        <v>0</v>
      </c>
      <c r="I131" s="37" t="e">
        <f t="shared" si="11"/>
        <v>#DIV/0!</v>
      </c>
      <c r="J131" s="7"/>
      <c r="L131" s="4"/>
    </row>
    <row r="132" spans="1:12" ht="23.25" customHeight="1" hidden="1">
      <c r="A132" s="52" t="s">
        <v>131</v>
      </c>
      <c r="B132" s="11" t="s">
        <v>132</v>
      </c>
      <c r="C132" s="6" t="s">
        <v>218</v>
      </c>
      <c r="D132" s="37">
        <v>0</v>
      </c>
      <c r="E132" s="37">
        <v>120.2</v>
      </c>
      <c r="F132" s="36">
        <v>0</v>
      </c>
      <c r="G132" s="36">
        <f>F132-L131</f>
        <v>0</v>
      </c>
      <c r="H132" s="36">
        <f t="shared" si="10"/>
        <v>0</v>
      </c>
      <c r="I132" s="37" t="e">
        <f t="shared" si="11"/>
        <v>#DIV/0!</v>
      </c>
      <c r="J132" s="7"/>
      <c r="L132" s="4"/>
    </row>
    <row r="133" spans="1:12" ht="31.5" customHeight="1" hidden="1">
      <c r="A133" s="52" t="s">
        <v>131</v>
      </c>
      <c r="B133" s="11" t="s">
        <v>132</v>
      </c>
      <c r="C133" s="6" t="s">
        <v>426</v>
      </c>
      <c r="D133" s="37"/>
      <c r="E133" s="37"/>
      <c r="F133" s="36"/>
      <c r="G133" s="36">
        <f>F133-L132</f>
        <v>0</v>
      </c>
      <c r="H133" s="36">
        <f t="shared" si="10"/>
        <v>0</v>
      </c>
      <c r="I133" s="37" t="e">
        <f t="shared" si="11"/>
        <v>#DIV/0!</v>
      </c>
      <c r="J133" s="7"/>
      <c r="L133" s="7"/>
    </row>
    <row r="134" spans="1:12" ht="47.25">
      <c r="A134" s="52"/>
      <c r="B134" s="11" t="s">
        <v>268</v>
      </c>
      <c r="C134" s="8" t="s">
        <v>465</v>
      </c>
      <c r="D134" s="37">
        <v>400</v>
      </c>
      <c r="E134" s="37"/>
      <c r="F134" s="36">
        <v>345.7</v>
      </c>
      <c r="G134" s="36"/>
      <c r="H134" s="36">
        <f t="shared" si="10"/>
        <v>-54.30000000000001</v>
      </c>
      <c r="I134" s="37">
        <f t="shared" si="11"/>
        <v>86.425</v>
      </c>
      <c r="J134" s="7"/>
      <c r="L134" s="7"/>
    </row>
    <row r="135" spans="1:12" ht="15.75">
      <c r="A135" s="52" t="s">
        <v>72</v>
      </c>
      <c r="B135" s="11" t="s">
        <v>73</v>
      </c>
      <c r="C135" s="6" t="s">
        <v>321</v>
      </c>
      <c r="D135" s="37">
        <f>D138+D139+D136+D140+D137</f>
        <v>1372.9</v>
      </c>
      <c r="E135" s="37">
        <f>E138+E139+E136+E140+E137</f>
        <v>0</v>
      </c>
      <c r="F135" s="37">
        <f>F138+F139+F136+F140+F137</f>
        <v>1341.9999999999998</v>
      </c>
      <c r="G135" s="37">
        <f>G138+G139</f>
        <v>1299.3999999999999</v>
      </c>
      <c r="H135" s="36">
        <f t="shared" si="10"/>
        <v>-30.90000000000032</v>
      </c>
      <c r="I135" s="37">
        <f t="shared" si="11"/>
        <v>97.74928982445915</v>
      </c>
      <c r="J135" s="7"/>
      <c r="L135" s="4"/>
    </row>
    <row r="136" spans="1:12" ht="48" customHeight="1">
      <c r="A136" s="52" t="s">
        <v>72</v>
      </c>
      <c r="B136" s="11" t="s">
        <v>252</v>
      </c>
      <c r="C136" s="6" t="s">
        <v>16</v>
      </c>
      <c r="D136" s="37">
        <v>14.2</v>
      </c>
      <c r="E136" s="37"/>
      <c r="F136" s="37">
        <v>12.8</v>
      </c>
      <c r="G136" s="37"/>
      <c r="H136" s="36">
        <f t="shared" si="10"/>
        <v>-1.3999999999999986</v>
      </c>
      <c r="I136" s="37">
        <f t="shared" si="11"/>
        <v>90.14084507042254</v>
      </c>
      <c r="J136" s="7"/>
      <c r="L136" s="4"/>
    </row>
    <row r="137" spans="1:12" ht="48" customHeight="1">
      <c r="A137" s="52"/>
      <c r="B137" s="11" t="s">
        <v>252</v>
      </c>
      <c r="C137" s="6" t="s">
        <v>17</v>
      </c>
      <c r="D137" s="37">
        <v>7.3</v>
      </c>
      <c r="E137" s="37"/>
      <c r="F137" s="37">
        <v>7.3</v>
      </c>
      <c r="G137" s="37"/>
      <c r="H137" s="36">
        <f t="shared" si="10"/>
        <v>0</v>
      </c>
      <c r="I137" s="37">
        <f t="shared" si="11"/>
        <v>100</v>
      </c>
      <c r="J137" s="7"/>
      <c r="L137" s="4"/>
    </row>
    <row r="138" spans="1:12" ht="62.25" customHeight="1">
      <c r="A138" s="52" t="s">
        <v>72</v>
      </c>
      <c r="B138" s="11" t="s">
        <v>165</v>
      </c>
      <c r="C138" s="6" t="s">
        <v>18</v>
      </c>
      <c r="D138" s="37">
        <v>26.4</v>
      </c>
      <c r="E138" s="37"/>
      <c r="F138" s="36">
        <v>22.8</v>
      </c>
      <c r="G138" s="36">
        <f>F138-L135</f>
        <v>22.8</v>
      </c>
      <c r="H138" s="36">
        <f aca="true" t="shared" si="12" ref="H138:H169">F138-D138</f>
        <v>-3.599999999999998</v>
      </c>
      <c r="I138" s="37">
        <f aca="true" t="shared" si="13" ref="I138:I169">F138/D138*100</f>
        <v>86.36363636363637</v>
      </c>
      <c r="J138" s="7"/>
      <c r="L138" s="4"/>
    </row>
    <row r="139" spans="1:12" ht="31.5">
      <c r="A139" s="52" t="s">
        <v>72</v>
      </c>
      <c r="B139" s="11" t="s">
        <v>74</v>
      </c>
      <c r="C139" s="6" t="s">
        <v>177</v>
      </c>
      <c r="D139" s="37">
        <v>1292.9</v>
      </c>
      <c r="E139" s="37"/>
      <c r="F139" s="36">
        <v>1276.6</v>
      </c>
      <c r="G139" s="36">
        <f>F139-L138</f>
        <v>1276.6</v>
      </c>
      <c r="H139" s="36">
        <f t="shared" si="12"/>
        <v>-16.300000000000182</v>
      </c>
      <c r="I139" s="37">
        <f t="shared" si="13"/>
        <v>98.73926831154766</v>
      </c>
      <c r="J139" s="7"/>
      <c r="L139" s="4"/>
    </row>
    <row r="140" spans="1:12" ht="46.5" customHeight="1">
      <c r="A140" s="52" t="s">
        <v>72</v>
      </c>
      <c r="B140" s="11" t="s">
        <v>253</v>
      </c>
      <c r="C140" s="6" t="s">
        <v>380</v>
      </c>
      <c r="D140" s="37">
        <v>32.1</v>
      </c>
      <c r="E140" s="37"/>
      <c r="F140" s="36">
        <v>22.5</v>
      </c>
      <c r="G140" s="36"/>
      <c r="H140" s="36">
        <f t="shared" si="12"/>
        <v>-9.600000000000001</v>
      </c>
      <c r="I140" s="37">
        <f t="shared" si="13"/>
        <v>70.09345794392523</v>
      </c>
      <c r="J140" s="7"/>
      <c r="L140" s="4"/>
    </row>
    <row r="141" spans="1:12" ht="27.75" customHeight="1" hidden="1">
      <c r="A141" s="20" t="s">
        <v>92</v>
      </c>
      <c r="B141" s="9" t="s">
        <v>89</v>
      </c>
      <c r="C141" s="19" t="s">
        <v>240</v>
      </c>
      <c r="D141" s="37"/>
      <c r="E141" s="37"/>
      <c r="F141" s="36"/>
      <c r="G141" s="36">
        <f>F141-L139</f>
        <v>0</v>
      </c>
      <c r="H141" s="36">
        <f t="shared" si="12"/>
        <v>0</v>
      </c>
      <c r="I141" s="37" t="e">
        <f t="shared" si="13"/>
        <v>#DIV/0!</v>
      </c>
      <c r="J141" s="7"/>
      <c r="L141" s="4"/>
    </row>
    <row r="142" spans="1:12" ht="31.5" customHeight="1" hidden="1">
      <c r="A142" s="20" t="s">
        <v>166</v>
      </c>
      <c r="B142" s="9" t="s">
        <v>212</v>
      </c>
      <c r="C142" s="19" t="s">
        <v>441</v>
      </c>
      <c r="D142" s="39">
        <f>D143</f>
        <v>0</v>
      </c>
      <c r="E142" s="39">
        <f>E143</f>
        <v>50</v>
      </c>
      <c r="F142" s="39">
        <f>F143</f>
        <v>0</v>
      </c>
      <c r="G142" s="40">
        <f>G143</f>
        <v>0</v>
      </c>
      <c r="H142" s="36">
        <f t="shared" si="12"/>
        <v>0</v>
      </c>
      <c r="I142" s="37" t="e">
        <f t="shared" si="13"/>
        <v>#DIV/0!</v>
      </c>
      <c r="J142" s="7"/>
      <c r="L142" s="4"/>
    </row>
    <row r="143" spans="1:12" ht="29.25" customHeight="1" hidden="1">
      <c r="A143" s="52" t="s">
        <v>166</v>
      </c>
      <c r="B143" s="11" t="s">
        <v>167</v>
      </c>
      <c r="C143" s="6" t="s">
        <v>442</v>
      </c>
      <c r="D143" s="38">
        <v>0</v>
      </c>
      <c r="E143" s="38">
        <v>50</v>
      </c>
      <c r="F143" s="36">
        <v>0</v>
      </c>
      <c r="G143" s="36">
        <f>F143-L142</f>
        <v>0</v>
      </c>
      <c r="H143" s="36">
        <f t="shared" si="12"/>
        <v>0</v>
      </c>
      <c r="I143" s="37" t="e">
        <f t="shared" si="13"/>
        <v>#DIV/0!</v>
      </c>
      <c r="J143" s="7"/>
      <c r="L143" s="7"/>
    </row>
    <row r="144" spans="1:12" ht="30" customHeight="1" hidden="1">
      <c r="A144" s="52" t="s">
        <v>166</v>
      </c>
      <c r="B144" s="11" t="s">
        <v>224</v>
      </c>
      <c r="C144" s="6" t="s">
        <v>226</v>
      </c>
      <c r="D144" s="38"/>
      <c r="E144" s="38"/>
      <c r="F144" s="36"/>
      <c r="G144" s="36"/>
      <c r="H144" s="36">
        <f t="shared" si="12"/>
        <v>0</v>
      </c>
      <c r="I144" s="37" t="e">
        <f t="shared" si="13"/>
        <v>#DIV/0!</v>
      </c>
      <c r="J144" s="7"/>
      <c r="L144" s="7"/>
    </row>
    <row r="145" spans="1:12" ht="31.5">
      <c r="A145" s="20"/>
      <c r="B145" s="9" t="s">
        <v>116</v>
      </c>
      <c r="C145" s="12" t="s">
        <v>440</v>
      </c>
      <c r="D145" s="37">
        <f>SUM(D146:D150)</f>
        <v>930.0999999999999</v>
      </c>
      <c r="E145" s="37">
        <f>SUM(E146:E150)</f>
        <v>0</v>
      </c>
      <c r="F145" s="37">
        <f>SUM(F146:F150)</f>
        <v>930</v>
      </c>
      <c r="G145" s="37">
        <f>SUM(G146:G148)</f>
        <v>930</v>
      </c>
      <c r="H145" s="36">
        <f t="shared" si="12"/>
        <v>-0.09999999999990905</v>
      </c>
      <c r="I145" s="37">
        <f t="shared" si="13"/>
        <v>99.98924846790669</v>
      </c>
      <c r="J145" s="7"/>
      <c r="L145" s="4"/>
    </row>
    <row r="146" spans="1:12" ht="63">
      <c r="A146" s="20" t="s">
        <v>75</v>
      </c>
      <c r="B146" s="9" t="s">
        <v>76</v>
      </c>
      <c r="C146" s="6" t="s">
        <v>236</v>
      </c>
      <c r="D146" s="37">
        <v>373.7</v>
      </c>
      <c r="E146" s="37"/>
      <c r="F146" s="36">
        <v>373.7</v>
      </c>
      <c r="G146" s="36">
        <f>F146-L145</f>
        <v>373.7</v>
      </c>
      <c r="H146" s="36">
        <f t="shared" si="12"/>
        <v>0</v>
      </c>
      <c r="I146" s="37">
        <f t="shared" si="13"/>
        <v>100</v>
      </c>
      <c r="J146" s="7"/>
      <c r="L146" s="4"/>
    </row>
    <row r="147" spans="1:12" ht="48" customHeight="1">
      <c r="A147" s="20" t="s">
        <v>75</v>
      </c>
      <c r="B147" s="9" t="s">
        <v>76</v>
      </c>
      <c r="C147" s="6" t="s">
        <v>437</v>
      </c>
      <c r="D147" s="37">
        <v>538.4</v>
      </c>
      <c r="E147" s="37"/>
      <c r="F147" s="36">
        <v>538.3</v>
      </c>
      <c r="G147" s="36">
        <f>F147-L146</f>
        <v>538.3</v>
      </c>
      <c r="H147" s="36">
        <f t="shared" si="12"/>
        <v>-0.10000000000002274</v>
      </c>
      <c r="I147" s="37">
        <f t="shared" si="13"/>
        <v>99.981426448737</v>
      </c>
      <c r="J147" s="7"/>
      <c r="L147" s="4"/>
    </row>
    <row r="148" spans="1:12" ht="48.75" customHeight="1">
      <c r="A148" s="20" t="s">
        <v>75</v>
      </c>
      <c r="B148" s="9" t="s">
        <v>137</v>
      </c>
      <c r="C148" s="8" t="s">
        <v>438</v>
      </c>
      <c r="D148" s="37">
        <v>18</v>
      </c>
      <c r="E148" s="37"/>
      <c r="F148" s="36">
        <v>18</v>
      </c>
      <c r="G148" s="36">
        <f>F148-L147</f>
        <v>18</v>
      </c>
      <c r="H148" s="36">
        <f t="shared" si="12"/>
        <v>0</v>
      </c>
      <c r="I148" s="37">
        <f t="shared" si="13"/>
        <v>100</v>
      </c>
      <c r="J148" s="7"/>
      <c r="L148" s="4"/>
    </row>
    <row r="149" spans="1:12" ht="31.5" hidden="1">
      <c r="A149" s="20" t="s">
        <v>77</v>
      </c>
      <c r="B149" s="9" t="s">
        <v>186</v>
      </c>
      <c r="C149" s="8" t="s">
        <v>242</v>
      </c>
      <c r="D149" s="37"/>
      <c r="E149" s="37"/>
      <c r="F149" s="36"/>
      <c r="G149" s="36">
        <f>F149-L148</f>
        <v>0</v>
      </c>
      <c r="H149" s="36">
        <f t="shared" si="12"/>
        <v>0</v>
      </c>
      <c r="I149" s="37" t="e">
        <f t="shared" si="13"/>
        <v>#DIV/0!</v>
      </c>
      <c r="J149" s="7"/>
      <c r="L149" s="4"/>
    </row>
    <row r="150" spans="1:12" ht="49.5" customHeight="1" hidden="1">
      <c r="A150" s="20" t="s">
        <v>75</v>
      </c>
      <c r="B150" s="9" t="s">
        <v>76</v>
      </c>
      <c r="C150" s="8" t="s">
        <v>467</v>
      </c>
      <c r="D150" s="37"/>
      <c r="E150" s="37"/>
      <c r="F150" s="36"/>
      <c r="G150" s="36"/>
      <c r="H150" s="36">
        <f t="shared" si="12"/>
        <v>0</v>
      </c>
      <c r="I150" s="37" t="e">
        <f t="shared" si="13"/>
        <v>#DIV/0!</v>
      </c>
      <c r="J150" s="7"/>
      <c r="L150" s="4"/>
    </row>
    <row r="151" spans="1:12" ht="31.5">
      <c r="A151" s="20"/>
      <c r="B151" s="9" t="s">
        <v>274</v>
      </c>
      <c r="C151" s="8" t="s">
        <v>439</v>
      </c>
      <c r="D151" s="37">
        <f>D152+D153+D154+D156+D155+D157</f>
        <v>292.4</v>
      </c>
      <c r="E151" s="37">
        <f>E152+E153+E154+E156+E155+E157</f>
        <v>0</v>
      </c>
      <c r="F151" s="37">
        <f>F152+F153+F154+F156+F155+F157</f>
        <v>287.59999999999997</v>
      </c>
      <c r="G151" s="36"/>
      <c r="H151" s="36">
        <f t="shared" si="12"/>
        <v>-4.800000000000011</v>
      </c>
      <c r="I151" s="37">
        <f t="shared" si="13"/>
        <v>98.35841313269493</v>
      </c>
      <c r="J151" s="7"/>
      <c r="L151" s="4"/>
    </row>
    <row r="152" spans="1:12" ht="65.25" customHeight="1">
      <c r="A152" s="20"/>
      <c r="B152" s="9" t="s">
        <v>186</v>
      </c>
      <c r="C152" s="8" t="s">
        <v>381</v>
      </c>
      <c r="D152" s="37">
        <v>0.5</v>
      </c>
      <c r="E152" s="37"/>
      <c r="F152" s="36">
        <v>0.5</v>
      </c>
      <c r="G152" s="36"/>
      <c r="H152" s="36">
        <f t="shared" si="12"/>
        <v>0</v>
      </c>
      <c r="I152" s="37">
        <f t="shared" si="13"/>
        <v>100</v>
      </c>
      <c r="J152" s="7"/>
      <c r="L152" s="4"/>
    </row>
    <row r="153" spans="1:12" ht="63">
      <c r="A153" s="20" t="s">
        <v>77</v>
      </c>
      <c r="B153" s="9" t="s">
        <v>186</v>
      </c>
      <c r="C153" s="8" t="s">
        <v>400</v>
      </c>
      <c r="D153" s="37">
        <v>4.9</v>
      </c>
      <c r="E153" s="37"/>
      <c r="F153" s="36">
        <v>3.9</v>
      </c>
      <c r="G153" s="36">
        <f>F153-L149</f>
        <v>3.9</v>
      </c>
      <c r="H153" s="36">
        <f t="shared" si="12"/>
        <v>-1.0000000000000004</v>
      </c>
      <c r="I153" s="37">
        <f t="shared" si="13"/>
        <v>79.59183673469387</v>
      </c>
      <c r="J153" s="7"/>
      <c r="L153" s="4"/>
    </row>
    <row r="154" spans="1:12" ht="47.25">
      <c r="A154" s="20" t="s">
        <v>77</v>
      </c>
      <c r="B154" s="9" t="s">
        <v>186</v>
      </c>
      <c r="C154" s="8" t="s">
        <v>468</v>
      </c>
      <c r="D154" s="37">
        <v>7.8</v>
      </c>
      <c r="E154" s="37"/>
      <c r="F154" s="36">
        <v>7.8</v>
      </c>
      <c r="G154" s="36"/>
      <c r="H154" s="36">
        <f t="shared" si="12"/>
        <v>0</v>
      </c>
      <c r="I154" s="37">
        <f t="shared" si="13"/>
        <v>100</v>
      </c>
      <c r="J154" s="7"/>
      <c r="L154" s="4"/>
    </row>
    <row r="155" spans="1:12" ht="63">
      <c r="A155" s="20"/>
      <c r="B155" s="9" t="s">
        <v>186</v>
      </c>
      <c r="C155" s="8" t="s">
        <v>401</v>
      </c>
      <c r="D155" s="37">
        <v>274.2</v>
      </c>
      <c r="E155" s="37"/>
      <c r="F155" s="36">
        <v>270.4</v>
      </c>
      <c r="G155" s="36"/>
      <c r="H155" s="36">
        <f t="shared" si="12"/>
        <v>-3.8000000000000114</v>
      </c>
      <c r="I155" s="37">
        <f t="shared" si="13"/>
        <v>98.61415025528811</v>
      </c>
      <c r="J155" s="7"/>
      <c r="L155" s="4"/>
    </row>
    <row r="156" spans="1:12" ht="31.5">
      <c r="A156" s="20"/>
      <c r="B156" s="9" t="s">
        <v>186</v>
      </c>
      <c r="C156" s="8" t="s">
        <v>392</v>
      </c>
      <c r="D156" s="37">
        <v>0</v>
      </c>
      <c r="E156" s="37"/>
      <c r="F156" s="36">
        <v>0</v>
      </c>
      <c r="G156" s="36"/>
      <c r="H156" s="36">
        <f t="shared" si="12"/>
        <v>0</v>
      </c>
      <c r="I156" s="37" t="e">
        <f t="shared" si="13"/>
        <v>#DIV/0!</v>
      </c>
      <c r="J156" s="7"/>
      <c r="L156" s="4"/>
    </row>
    <row r="157" spans="1:12" ht="31.5">
      <c r="A157" s="20" t="s">
        <v>77</v>
      </c>
      <c r="B157" s="9" t="s">
        <v>443</v>
      </c>
      <c r="C157" s="8" t="s">
        <v>444</v>
      </c>
      <c r="D157" s="37">
        <v>5</v>
      </c>
      <c r="E157" s="37"/>
      <c r="F157" s="36">
        <v>5</v>
      </c>
      <c r="G157" s="36"/>
      <c r="H157" s="36">
        <f t="shared" si="12"/>
        <v>0</v>
      </c>
      <c r="I157" s="37">
        <f t="shared" si="13"/>
        <v>100</v>
      </c>
      <c r="J157" s="7"/>
      <c r="L157" s="4"/>
    </row>
    <row r="158" spans="1:12" ht="32.25" customHeight="1">
      <c r="A158" s="20" t="s">
        <v>168</v>
      </c>
      <c r="B158" s="9" t="s">
        <v>213</v>
      </c>
      <c r="C158" s="6" t="s">
        <v>446</v>
      </c>
      <c r="D158" s="37">
        <f>D159+D160</f>
        <v>298.9</v>
      </c>
      <c r="E158" s="37">
        <f>E159+E160</f>
        <v>0</v>
      </c>
      <c r="F158" s="37">
        <f>F159+F160</f>
        <v>298.8</v>
      </c>
      <c r="G158" s="36"/>
      <c r="H158" s="36">
        <f t="shared" si="12"/>
        <v>-0.0999999999999659</v>
      </c>
      <c r="I158" s="37">
        <f t="shared" si="13"/>
        <v>99.96654399464705</v>
      </c>
      <c r="J158" s="7"/>
      <c r="L158" s="4"/>
    </row>
    <row r="159" spans="1:12" ht="60" customHeight="1">
      <c r="A159" s="20" t="s">
        <v>168</v>
      </c>
      <c r="B159" s="9" t="s">
        <v>96</v>
      </c>
      <c r="C159" s="6" t="s">
        <v>447</v>
      </c>
      <c r="D159" s="37">
        <v>34.2</v>
      </c>
      <c r="E159" s="37"/>
      <c r="F159" s="36">
        <v>34.2</v>
      </c>
      <c r="G159" s="36">
        <f>F159-L158</f>
        <v>34.2</v>
      </c>
      <c r="H159" s="36">
        <f t="shared" si="12"/>
        <v>0</v>
      </c>
      <c r="I159" s="37">
        <f t="shared" si="13"/>
        <v>100</v>
      </c>
      <c r="J159" s="7"/>
      <c r="L159" s="4"/>
    </row>
    <row r="160" spans="1:12" ht="31.5">
      <c r="A160" s="20" t="s">
        <v>168</v>
      </c>
      <c r="B160" s="9" t="s">
        <v>88</v>
      </c>
      <c r="C160" s="6" t="s">
        <v>219</v>
      </c>
      <c r="D160" s="37">
        <v>264.7</v>
      </c>
      <c r="E160" s="37"/>
      <c r="F160" s="36">
        <v>264.6</v>
      </c>
      <c r="G160" s="36">
        <f>F160-L159</f>
        <v>264.6</v>
      </c>
      <c r="H160" s="36">
        <f t="shared" si="12"/>
        <v>-0.0999999999999659</v>
      </c>
      <c r="I160" s="37">
        <f t="shared" si="13"/>
        <v>99.96222138269741</v>
      </c>
      <c r="J160" s="7"/>
      <c r="L160" s="4"/>
    </row>
    <row r="161" spans="1:12" ht="14.25" customHeight="1">
      <c r="A161" s="20"/>
      <c r="B161" s="9" t="s">
        <v>214</v>
      </c>
      <c r="C161" s="6" t="s">
        <v>448</v>
      </c>
      <c r="D161" s="37">
        <f>D163+D172+D174+D175+D176+D177+D178+D179+D182+D181+D173+D164+D180+D183+D162</f>
        <v>431.1</v>
      </c>
      <c r="E161" s="37">
        <f>E163+E172+E174+E175+E176+E177+E178+E179+E182+E181+E173+E164+E180+E183+E162</f>
        <v>60</v>
      </c>
      <c r="F161" s="37">
        <f>F163+F172+F174+F175+F176+F177+F178+F179+F182+F181+F173+F164+F180+F183+F162</f>
        <v>403.90000000000003</v>
      </c>
      <c r="G161" s="37" t="e">
        <f>G162+G163+G164+G165+G168+G169+G174+G175+G182+#REF!+#REF!+#REF!</f>
        <v>#REF!</v>
      </c>
      <c r="H161" s="36">
        <f t="shared" si="12"/>
        <v>-27.19999999999999</v>
      </c>
      <c r="I161" s="37">
        <f t="shared" si="13"/>
        <v>93.69055903502668</v>
      </c>
      <c r="J161" s="7"/>
      <c r="L161" s="4"/>
    </row>
    <row r="162" spans="1:12" ht="15.75">
      <c r="A162" s="20" t="s">
        <v>78</v>
      </c>
      <c r="B162" s="9" t="s">
        <v>79</v>
      </c>
      <c r="C162" s="12" t="s">
        <v>113</v>
      </c>
      <c r="D162" s="37">
        <v>5</v>
      </c>
      <c r="E162" s="37">
        <v>60</v>
      </c>
      <c r="F162" s="36">
        <v>0</v>
      </c>
      <c r="G162" s="36">
        <f>F162-L161</f>
        <v>0</v>
      </c>
      <c r="H162" s="36">
        <f t="shared" si="12"/>
        <v>-5</v>
      </c>
      <c r="I162" s="37">
        <f t="shared" si="13"/>
        <v>0</v>
      </c>
      <c r="J162" s="7"/>
      <c r="L162" s="7"/>
    </row>
    <row r="163" spans="1:12" ht="19.5" customHeight="1" hidden="1">
      <c r="A163" s="20" t="s">
        <v>78</v>
      </c>
      <c r="B163" s="9" t="s">
        <v>178</v>
      </c>
      <c r="C163" s="6" t="s">
        <v>449</v>
      </c>
      <c r="D163" s="37"/>
      <c r="E163" s="37"/>
      <c r="F163" s="37"/>
      <c r="G163" s="36">
        <f>F163-L162</f>
        <v>0</v>
      </c>
      <c r="H163" s="36">
        <f t="shared" si="12"/>
        <v>0</v>
      </c>
      <c r="I163" s="37" t="e">
        <f t="shared" si="13"/>
        <v>#DIV/0!</v>
      </c>
      <c r="J163" s="7"/>
      <c r="L163" s="4"/>
    </row>
    <row r="164" spans="1:12" ht="46.5" customHeight="1">
      <c r="A164" s="20" t="s">
        <v>81</v>
      </c>
      <c r="B164" s="9" t="s">
        <v>178</v>
      </c>
      <c r="C164" s="6" t="s">
        <v>450</v>
      </c>
      <c r="D164" s="37">
        <v>2.3</v>
      </c>
      <c r="E164" s="37"/>
      <c r="F164" s="36">
        <v>2.3</v>
      </c>
      <c r="G164" s="36">
        <f>F164-L163</f>
        <v>2.3</v>
      </c>
      <c r="H164" s="36">
        <f t="shared" si="12"/>
        <v>0</v>
      </c>
      <c r="I164" s="37">
        <f t="shared" si="13"/>
        <v>100</v>
      </c>
      <c r="J164" s="7"/>
      <c r="L164" s="4"/>
    </row>
    <row r="165" spans="1:12" ht="63" hidden="1">
      <c r="A165" s="52" t="s">
        <v>81</v>
      </c>
      <c r="B165" s="11" t="s">
        <v>87</v>
      </c>
      <c r="C165" s="54" t="s">
        <v>228</v>
      </c>
      <c r="D165" s="37"/>
      <c r="E165" s="37"/>
      <c r="F165" s="36"/>
      <c r="G165" s="36">
        <f>F165-L164</f>
        <v>0</v>
      </c>
      <c r="H165" s="36">
        <f t="shared" si="12"/>
        <v>0</v>
      </c>
      <c r="I165" s="37" t="e">
        <f t="shared" si="13"/>
        <v>#DIV/0!</v>
      </c>
      <c r="J165" s="7"/>
      <c r="L165" s="7"/>
    </row>
    <row r="166" spans="1:12" ht="31.5" hidden="1">
      <c r="A166" s="20" t="s">
        <v>78</v>
      </c>
      <c r="B166" s="9" t="s">
        <v>80</v>
      </c>
      <c r="C166" s="6" t="s">
        <v>188</v>
      </c>
      <c r="D166" s="37"/>
      <c r="E166" s="37"/>
      <c r="F166" s="37"/>
      <c r="G166" s="36">
        <f>F166-L165</f>
        <v>0</v>
      </c>
      <c r="H166" s="36">
        <f t="shared" si="12"/>
        <v>0</v>
      </c>
      <c r="I166" s="37" t="e">
        <f t="shared" si="13"/>
        <v>#DIV/0!</v>
      </c>
      <c r="J166" s="7"/>
      <c r="L166" s="7"/>
    </row>
    <row r="167" spans="1:12" ht="15.75" hidden="1">
      <c r="A167" s="20"/>
      <c r="B167" s="9"/>
      <c r="C167" s="6"/>
      <c r="D167" s="37"/>
      <c r="E167" s="37"/>
      <c r="F167" s="37"/>
      <c r="G167" s="36"/>
      <c r="H167" s="36">
        <f t="shared" si="12"/>
        <v>0</v>
      </c>
      <c r="I167" s="37" t="e">
        <f t="shared" si="13"/>
        <v>#DIV/0!</v>
      </c>
      <c r="J167" s="7"/>
      <c r="L167" s="7"/>
    </row>
    <row r="168" spans="1:12" ht="47.25" hidden="1">
      <c r="A168" s="20" t="s">
        <v>78</v>
      </c>
      <c r="B168" s="9" t="s">
        <v>80</v>
      </c>
      <c r="C168" s="6" t="s">
        <v>230</v>
      </c>
      <c r="D168" s="37"/>
      <c r="E168" s="37"/>
      <c r="F168" s="37"/>
      <c r="G168" s="36"/>
      <c r="H168" s="36">
        <f t="shared" si="12"/>
        <v>0</v>
      </c>
      <c r="I168" s="37" t="e">
        <f t="shared" si="13"/>
        <v>#DIV/0!</v>
      </c>
      <c r="J168" s="7"/>
      <c r="L168" s="7"/>
    </row>
    <row r="169" spans="1:12" ht="15.75" hidden="1">
      <c r="A169" s="20" t="s">
        <v>78</v>
      </c>
      <c r="B169" s="9" t="s">
        <v>80</v>
      </c>
      <c r="C169" s="6" t="s">
        <v>229</v>
      </c>
      <c r="D169" s="37"/>
      <c r="E169" s="37"/>
      <c r="F169" s="37"/>
      <c r="G169" s="36">
        <f>F169-L167</f>
        <v>0</v>
      </c>
      <c r="H169" s="36">
        <f t="shared" si="12"/>
        <v>0</v>
      </c>
      <c r="I169" s="37" t="e">
        <f t="shared" si="13"/>
        <v>#DIV/0!</v>
      </c>
      <c r="J169" s="7"/>
      <c r="L169" s="7"/>
    </row>
    <row r="170" spans="1:12" ht="15.75" hidden="1">
      <c r="A170" s="20" t="s">
        <v>78</v>
      </c>
      <c r="B170" s="9" t="s">
        <v>80</v>
      </c>
      <c r="C170" s="6" t="s">
        <v>201</v>
      </c>
      <c r="D170" s="37"/>
      <c r="E170" s="37"/>
      <c r="F170" s="37"/>
      <c r="G170" s="36">
        <f>F170-L169</f>
        <v>0</v>
      </c>
      <c r="H170" s="36">
        <f aca="true" t="shared" si="14" ref="H170:H187">F170-D170</f>
        <v>0</v>
      </c>
      <c r="I170" s="37" t="e">
        <f aca="true" t="shared" si="15" ref="I170:I187">F170/D170*100</f>
        <v>#DIV/0!</v>
      </c>
      <c r="J170" s="7"/>
      <c r="L170" s="7"/>
    </row>
    <row r="171" spans="1:12" ht="31.5" hidden="1">
      <c r="A171" s="20" t="s">
        <v>78</v>
      </c>
      <c r="B171" s="9" t="s">
        <v>80</v>
      </c>
      <c r="C171" s="6" t="s">
        <v>223</v>
      </c>
      <c r="D171" s="37"/>
      <c r="E171" s="37"/>
      <c r="F171" s="37"/>
      <c r="G171" s="36">
        <f>F171-L170</f>
        <v>0</v>
      </c>
      <c r="H171" s="36">
        <f t="shared" si="14"/>
        <v>0</v>
      </c>
      <c r="I171" s="37" t="e">
        <f t="shared" si="15"/>
        <v>#DIV/0!</v>
      </c>
      <c r="J171" s="7"/>
      <c r="L171" s="7"/>
    </row>
    <row r="172" spans="1:12" ht="15.75" hidden="1">
      <c r="A172" s="20" t="s">
        <v>78</v>
      </c>
      <c r="B172" s="9" t="s">
        <v>79</v>
      </c>
      <c r="C172" s="6" t="s">
        <v>113</v>
      </c>
      <c r="D172" s="37"/>
      <c r="E172" s="37"/>
      <c r="F172" s="37"/>
      <c r="G172" s="36"/>
      <c r="H172" s="36">
        <f t="shared" si="14"/>
        <v>0</v>
      </c>
      <c r="I172" s="37" t="e">
        <f t="shared" si="15"/>
        <v>#DIV/0!</v>
      </c>
      <c r="J172" s="7"/>
      <c r="L172" s="7"/>
    </row>
    <row r="173" spans="1:12" ht="47.25" hidden="1">
      <c r="A173" s="20"/>
      <c r="B173" s="9" t="s">
        <v>296</v>
      </c>
      <c r="C173" s="6" t="s">
        <v>297</v>
      </c>
      <c r="D173" s="37"/>
      <c r="E173" s="37"/>
      <c r="F173" s="37"/>
      <c r="G173" s="36"/>
      <c r="H173" s="36">
        <f t="shared" si="14"/>
        <v>0</v>
      </c>
      <c r="I173" s="37" t="e">
        <f t="shared" si="15"/>
        <v>#DIV/0!</v>
      </c>
      <c r="J173" s="7"/>
      <c r="L173" s="7"/>
    </row>
    <row r="174" spans="1:12" ht="63">
      <c r="A174" s="20" t="s">
        <v>81</v>
      </c>
      <c r="B174" s="9" t="s">
        <v>215</v>
      </c>
      <c r="C174" s="6" t="s">
        <v>39</v>
      </c>
      <c r="D174" s="37">
        <v>73</v>
      </c>
      <c r="E174" s="37"/>
      <c r="F174" s="37">
        <v>66.8</v>
      </c>
      <c r="G174" s="36"/>
      <c r="H174" s="36">
        <f t="shared" si="14"/>
        <v>-6.200000000000003</v>
      </c>
      <c r="I174" s="37">
        <f t="shared" si="15"/>
        <v>91.5068493150685</v>
      </c>
      <c r="J174" s="7"/>
      <c r="L174" s="7"/>
    </row>
    <row r="175" spans="1:12" ht="63">
      <c r="A175" s="20" t="s">
        <v>81</v>
      </c>
      <c r="B175" s="9" t="s">
        <v>215</v>
      </c>
      <c r="C175" s="6" t="s">
        <v>457</v>
      </c>
      <c r="D175" s="37">
        <v>47</v>
      </c>
      <c r="E175" s="37"/>
      <c r="F175" s="37">
        <v>47</v>
      </c>
      <c r="G175" s="36"/>
      <c r="H175" s="36">
        <f t="shared" si="14"/>
        <v>0</v>
      </c>
      <c r="I175" s="37">
        <f t="shared" si="15"/>
        <v>100</v>
      </c>
      <c r="J175" s="7"/>
      <c r="L175" s="7"/>
    </row>
    <row r="176" spans="1:12" ht="63">
      <c r="A176" s="20"/>
      <c r="B176" s="9" t="s">
        <v>215</v>
      </c>
      <c r="C176" s="6" t="s">
        <v>40</v>
      </c>
      <c r="D176" s="37">
        <v>15</v>
      </c>
      <c r="E176" s="37"/>
      <c r="F176" s="37">
        <v>11.4</v>
      </c>
      <c r="G176" s="36"/>
      <c r="H176" s="36">
        <f t="shared" si="14"/>
        <v>-3.5999999999999996</v>
      </c>
      <c r="I176" s="37">
        <f t="shared" si="15"/>
        <v>76</v>
      </c>
      <c r="J176" s="7"/>
      <c r="L176" s="7"/>
    </row>
    <row r="177" spans="1:12" ht="63">
      <c r="A177" s="20"/>
      <c r="B177" s="9" t="s">
        <v>215</v>
      </c>
      <c r="C177" s="6" t="s">
        <v>41</v>
      </c>
      <c r="D177" s="37">
        <v>15</v>
      </c>
      <c r="E177" s="37"/>
      <c r="F177" s="37">
        <v>11.6</v>
      </c>
      <c r="G177" s="36"/>
      <c r="H177" s="36">
        <f t="shared" si="14"/>
        <v>-3.4000000000000004</v>
      </c>
      <c r="I177" s="37">
        <f t="shared" si="15"/>
        <v>77.33333333333333</v>
      </c>
      <c r="J177" s="7"/>
      <c r="L177" s="7"/>
    </row>
    <row r="178" spans="1:12" ht="62.25" customHeight="1">
      <c r="A178" s="20"/>
      <c r="B178" s="9" t="s">
        <v>215</v>
      </c>
      <c r="C178" s="6" t="s">
        <v>458</v>
      </c>
      <c r="D178" s="37">
        <v>45</v>
      </c>
      <c r="E178" s="37"/>
      <c r="F178" s="37">
        <v>40.8</v>
      </c>
      <c r="G178" s="36"/>
      <c r="H178" s="36">
        <f t="shared" si="14"/>
        <v>-4.200000000000003</v>
      </c>
      <c r="I178" s="37">
        <f t="shared" si="15"/>
        <v>90.66666666666666</v>
      </c>
      <c r="J178" s="7"/>
      <c r="L178" s="7"/>
    </row>
    <row r="179" spans="1:12" ht="0.75" customHeight="1" hidden="1">
      <c r="A179" s="20"/>
      <c r="B179" s="9" t="s">
        <v>215</v>
      </c>
      <c r="C179" s="6" t="s">
        <v>459</v>
      </c>
      <c r="D179" s="37"/>
      <c r="E179" s="37"/>
      <c r="F179" s="37"/>
      <c r="G179" s="36"/>
      <c r="H179" s="36">
        <f t="shared" si="14"/>
        <v>0</v>
      </c>
      <c r="I179" s="37" t="e">
        <f t="shared" si="15"/>
        <v>#DIV/0!</v>
      </c>
      <c r="J179" s="7"/>
      <c r="L179" s="7"/>
    </row>
    <row r="180" spans="1:12" ht="78" customHeight="1" hidden="1">
      <c r="A180" s="20"/>
      <c r="B180" s="9" t="s">
        <v>215</v>
      </c>
      <c r="C180" s="6" t="s">
        <v>227</v>
      </c>
      <c r="D180" s="37"/>
      <c r="E180" s="37"/>
      <c r="F180" s="37"/>
      <c r="G180" s="36"/>
      <c r="H180" s="36">
        <f t="shared" si="14"/>
        <v>0</v>
      </c>
      <c r="I180" s="37" t="e">
        <f t="shared" si="15"/>
        <v>#DIV/0!</v>
      </c>
      <c r="J180" s="7"/>
      <c r="L180" s="7"/>
    </row>
    <row r="181" spans="1:12" ht="78.75" hidden="1">
      <c r="A181" s="20"/>
      <c r="B181" s="9" t="s">
        <v>215</v>
      </c>
      <c r="C181" s="6" t="s">
        <v>295</v>
      </c>
      <c r="D181" s="37"/>
      <c r="E181" s="37"/>
      <c r="F181" s="37"/>
      <c r="G181" s="36"/>
      <c r="H181" s="36">
        <f t="shared" si="14"/>
        <v>0</v>
      </c>
      <c r="I181" s="37" t="e">
        <f t="shared" si="15"/>
        <v>#DIV/0!</v>
      </c>
      <c r="J181" s="7"/>
      <c r="L181" s="7"/>
    </row>
    <row r="182" spans="1:12" ht="14.25" customHeight="1">
      <c r="A182" s="20" t="s">
        <v>81</v>
      </c>
      <c r="B182" s="9" t="s">
        <v>80</v>
      </c>
      <c r="C182" s="6" t="s">
        <v>460</v>
      </c>
      <c r="D182" s="37">
        <v>88.8</v>
      </c>
      <c r="E182" s="37"/>
      <c r="F182" s="37">
        <v>84.3</v>
      </c>
      <c r="G182" s="36"/>
      <c r="H182" s="36">
        <f t="shared" si="14"/>
        <v>-4.5</v>
      </c>
      <c r="I182" s="37">
        <f t="shared" si="15"/>
        <v>94.93243243243244</v>
      </c>
      <c r="J182" s="7"/>
      <c r="L182" s="7"/>
    </row>
    <row r="183" spans="1:12" ht="32.25" customHeight="1">
      <c r="A183" s="20"/>
      <c r="B183" s="9" t="s">
        <v>80</v>
      </c>
      <c r="C183" s="6" t="s">
        <v>277</v>
      </c>
      <c r="D183" s="37">
        <v>140</v>
      </c>
      <c r="E183" s="37"/>
      <c r="F183" s="37">
        <v>139.7</v>
      </c>
      <c r="G183" s="36"/>
      <c r="H183" s="36">
        <f t="shared" si="14"/>
        <v>-0.30000000000001137</v>
      </c>
      <c r="I183" s="37">
        <f t="shared" si="15"/>
        <v>99.78571428571428</v>
      </c>
      <c r="J183" s="7"/>
      <c r="L183" s="7"/>
    </row>
    <row r="184" spans="1:12" ht="15.75">
      <c r="A184" s="20"/>
      <c r="B184" s="9"/>
      <c r="C184" s="6" t="s">
        <v>169</v>
      </c>
      <c r="D184" s="37">
        <f>D10+D20+D21+D38+D114+D123+D130+D135+D142+D145+D151+D158+D161</f>
        <v>124432.7</v>
      </c>
      <c r="E184" s="37">
        <f>E10+E20+E21+E38+E114+E123+E130+E135+E142+E145+E151+E158+E161</f>
        <v>786</v>
      </c>
      <c r="F184" s="37">
        <f>F10+F20+F21+F38+F114+F123+F130+F135+F142+F145+F151+F158+F161</f>
        <v>123068.9</v>
      </c>
      <c r="G184" s="37" t="e">
        <f>G10+G21+G36+G38+G114+G123+G130+G135+G141+G143+G145+G149+G153+G159+G160+G162+G163+G165+G164+G166+G167+G169+G170+G171</f>
        <v>#REF!</v>
      </c>
      <c r="H184" s="36">
        <f t="shared" si="14"/>
        <v>-1363.800000000003</v>
      </c>
      <c r="I184" s="37">
        <f t="shared" si="15"/>
        <v>98.90398584937881</v>
      </c>
      <c r="J184" s="7"/>
      <c r="L184" s="4"/>
    </row>
    <row r="185" spans="1:12" ht="18.75" customHeight="1">
      <c r="A185" s="20" t="s">
        <v>81</v>
      </c>
      <c r="B185" s="9" t="s">
        <v>82</v>
      </c>
      <c r="C185" s="6" t="s">
        <v>170</v>
      </c>
      <c r="D185" s="37">
        <v>59464.6</v>
      </c>
      <c r="E185" s="37"/>
      <c r="F185" s="36">
        <v>59464.6</v>
      </c>
      <c r="G185" s="36">
        <f>F185-L184</f>
        <v>59464.6</v>
      </c>
      <c r="H185" s="36">
        <f t="shared" si="14"/>
        <v>0</v>
      </c>
      <c r="I185" s="37">
        <f t="shared" si="15"/>
        <v>100</v>
      </c>
      <c r="J185" s="7"/>
      <c r="L185" s="7"/>
    </row>
    <row r="186" spans="1:12" ht="13.5" customHeight="1" hidden="1">
      <c r="A186" s="20"/>
      <c r="B186" s="9" t="s">
        <v>393</v>
      </c>
      <c r="C186" s="6" t="s">
        <v>154</v>
      </c>
      <c r="D186" s="37"/>
      <c r="E186" s="37"/>
      <c r="F186" s="36"/>
      <c r="G186" s="36"/>
      <c r="H186" s="36">
        <f t="shared" si="14"/>
        <v>0</v>
      </c>
      <c r="I186" s="37" t="e">
        <f t="shared" si="15"/>
        <v>#DIV/0!</v>
      </c>
      <c r="J186" s="7"/>
      <c r="L186" s="7"/>
    </row>
    <row r="187" spans="1:12" ht="15.75">
      <c r="A187" s="20"/>
      <c r="B187" s="20"/>
      <c r="C187" s="6" t="s">
        <v>36</v>
      </c>
      <c r="D187" s="37">
        <f>SUM(D184:D186)</f>
        <v>183897.3</v>
      </c>
      <c r="E187" s="37">
        <f>SUM(E184:E186)</f>
        <v>786</v>
      </c>
      <c r="F187" s="37">
        <f>SUM(F184:F186)</f>
        <v>182533.5</v>
      </c>
      <c r="G187" s="37" t="e">
        <f>G184+G185</f>
        <v>#REF!</v>
      </c>
      <c r="H187" s="36">
        <f t="shared" si="14"/>
        <v>-1363.7999999999884</v>
      </c>
      <c r="I187" s="37">
        <f t="shared" si="15"/>
        <v>99.25839041682505</v>
      </c>
      <c r="J187" s="30"/>
      <c r="L187" s="31"/>
    </row>
    <row r="188" spans="1:12" ht="15.75">
      <c r="A188" s="93"/>
      <c r="B188" s="93"/>
      <c r="C188" s="93"/>
      <c r="D188" s="93"/>
      <c r="E188" s="93"/>
      <c r="F188" s="93"/>
      <c r="G188" s="93"/>
      <c r="H188" s="93"/>
      <c r="I188" s="94"/>
      <c r="J188" s="30"/>
      <c r="L188" s="31"/>
    </row>
    <row r="189" spans="1:12" ht="15.75">
      <c r="A189" s="21"/>
      <c r="B189" s="22"/>
      <c r="C189" s="23" t="s">
        <v>221</v>
      </c>
      <c r="D189" s="41">
        <f>D190+D192+D204+D211+D227+D233+D236+D242+D246+D251+D254+D257+D263+D191</f>
        <v>10856.599999999997</v>
      </c>
      <c r="E189" s="41">
        <f>E190+E192+E204+E211+E227+E233+E236+E242+E246+E251+E254+E257+E263+E191</f>
        <v>0</v>
      </c>
      <c r="F189" s="41">
        <f>F190+F192+F204+F211+F227+F233+F236+F242+F246+F251+F254+F257+F263+F191</f>
        <v>8467.6</v>
      </c>
      <c r="G189" s="41"/>
      <c r="H189" s="36">
        <f aca="true" t="shared" si="16" ref="H189:H220">F189-D189</f>
        <v>-2388.9999999999964</v>
      </c>
      <c r="I189" s="43">
        <f aca="true" t="shared" si="17" ref="I189:I220">F189/D189*100</f>
        <v>77.99495237919794</v>
      </c>
      <c r="J189" s="30"/>
      <c r="L189" s="31"/>
    </row>
    <row r="190" spans="1:12" ht="25.5" customHeight="1">
      <c r="A190" s="24"/>
      <c r="B190" s="25" t="s">
        <v>480</v>
      </c>
      <c r="C190" s="26" t="s">
        <v>303</v>
      </c>
      <c r="D190" s="41">
        <v>87.2</v>
      </c>
      <c r="E190" s="41"/>
      <c r="F190" s="41">
        <v>85.4</v>
      </c>
      <c r="G190" s="41"/>
      <c r="H190" s="36">
        <f t="shared" si="16"/>
        <v>-1.7999999999999972</v>
      </c>
      <c r="I190" s="43">
        <f t="shared" si="17"/>
        <v>97.93577981651377</v>
      </c>
      <c r="J190" s="30"/>
      <c r="L190" s="31"/>
    </row>
    <row r="191" spans="1:12" ht="0.75" customHeight="1" hidden="1">
      <c r="A191" s="24"/>
      <c r="B191" s="25" t="s">
        <v>476</v>
      </c>
      <c r="C191" s="26" t="s">
        <v>477</v>
      </c>
      <c r="D191" s="42"/>
      <c r="E191" s="42"/>
      <c r="F191" s="42">
        <v>0</v>
      </c>
      <c r="G191" s="42"/>
      <c r="H191" s="36">
        <f t="shared" si="16"/>
        <v>0</v>
      </c>
      <c r="I191" s="43" t="e">
        <f t="shared" si="17"/>
        <v>#DIV/0!</v>
      </c>
      <c r="J191" s="30"/>
      <c r="L191" s="31"/>
    </row>
    <row r="192" spans="1:12" ht="15.75">
      <c r="A192" s="27"/>
      <c r="B192" s="29" t="s">
        <v>48</v>
      </c>
      <c r="C192" s="28" t="s">
        <v>206</v>
      </c>
      <c r="D192" s="42">
        <f>D193+D195+D198+D196+D201+D194+D197+D199+D200+D203+D202</f>
        <v>967.5000000000001</v>
      </c>
      <c r="E192" s="42">
        <f>E193+E195+E198+E196+E201+E194+E197+E199+E200+E203+E202</f>
        <v>0</v>
      </c>
      <c r="F192" s="42">
        <f>F193+F195+F198+F196+F201+F194+F197+F199+F200+F203+F202</f>
        <v>621</v>
      </c>
      <c r="G192" s="44"/>
      <c r="H192" s="36">
        <f t="shared" si="16"/>
        <v>-346.5000000000001</v>
      </c>
      <c r="I192" s="43">
        <f t="shared" si="17"/>
        <v>64.18604651162791</v>
      </c>
      <c r="J192" s="30"/>
      <c r="L192" s="31"/>
    </row>
    <row r="193" spans="1:12" ht="15.75">
      <c r="A193" s="27"/>
      <c r="B193" s="13" t="s">
        <v>105</v>
      </c>
      <c r="C193" s="8" t="s">
        <v>404</v>
      </c>
      <c r="D193" s="42">
        <v>646.1</v>
      </c>
      <c r="E193" s="42"/>
      <c r="F193" s="42">
        <v>299.7</v>
      </c>
      <c r="G193" s="44"/>
      <c r="H193" s="36">
        <f t="shared" si="16"/>
        <v>-346.40000000000003</v>
      </c>
      <c r="I193" s="43">
        <f t="shared" si="17"/>
        <v>46.386008357839344</v>
      </c>
      <c r="J193" s="30"/>
      <c r="L193" s="31"/>
    </row>
    <row r="194" spans="1:12" ht="78.75" hidden="1">
      <c r="A194" s="27"/>
      <c r="B194" s="13" t="s">
        <v>105</v>
      </c>
      <c r="C194" s="8" t="s">
        <v>298</v>
      </c>
      <c r="D194" s="42"/>
      <c r="E194" s="42"/>
      <c r="F194" s="42"/>
      <c r="G194" s="44"/>
      <c r="H194" s="36">
        <f t="shared" si="16"/>
        <v>0</v>
      </c>
      <c r="I194" s="43" t="e">
        <f t="shared" si="17"/>
        <v>#DIV/0!</v>
      </c>
      <c r="J194" s="30"/>
      <c r="L194" s="31"/>
    </row>
    <row r="195" spans="1:12" ht="47.25">
      <c r="A195" s="27"/>
      <c r="B195" s="13" t="s">
        <v>105</v>
      </c>
      <c r="C195" s="8" t="s">
        <v>429</v>
      </c>
      <c r="D195" s="42">
        <v>10</v>
      </c>
      <c r="E195" s="42"/>
      <c r="F195" s="42">
        <v>10</v>
      </c>
      <c r="G195" s="44"/>
      <c r="H195" s="36">
        <f t="shared" si="16"/>
        <v>0</v>
      </c>
      <c r="I195" s="43">
        <f t="shared" si="17"/>
        <v>100</v>
      </c>
      <c r="J195" s="30"/>
      <c r="L195" s="31"/>
    </row>
    <row r="196" spans="1:12" ht="15.75">
      <c r="A196" s="27"/>
      <c r="B196" s="13" t="s">
        <v>107</v>
      </c>
      <c r="C196" s="8" t="s">
        <v>327</v>
      </c>
      <c r="D196" s="42">
        <v>142.8</v>
      </c>
      <c r="E196" s="42"/>
      <c r="F196" s="42">
        <v>142.7</v>
      </c>
      <c r="G196" s="44"/>
      <c r="H196" s="36">
        <f t="shared" si="16"/>
        <v>-0.10000000000002274</v>
      </c>
      <c r="I196" s="43">
        <f t="shared" si="17"/>
        <v>99.9299719887955</v>
      </c>
      <c r="J196" s="30"/>
      <c r="L196" s="31"/>
    </row>
    <row r="197" spans="1:12" ht="78" customHeight="1">
      <c r="A197" s="27"/>
      <c r="B197" s="13" t="s">
        <v>107</v>
      </c>
      <c r="C197" s="8" t="s">
        <v>298</v>
      </c>
      <c r="D197" s="42">
        <v>148.6</v>
      </c>
      <c r="E197" s="42"/>
      <c r="F197" s="42">
        <v>148.6</v>
      </c>
      <c r="G197" s="44"/>
      <c r="H197" s="36">
        <f t="shared" si="16"/>
        <v>0</v>
      </c>
      <c r="I197" s="43">
        <f t="shared" si="17"/>
        <v>100</v>
      </c>
      <c r="J197" s="30"/>
      <c r="L197" s="31"/>
    </row>
    <row r="198" spans="1:12" ht="45.75" customHeight="1">
      <c r="A198" s="27"/>
      <c r="B198" s="13" t="s">
        <v>107</v>
      </c>
      <c r="C198" s="8" t="s">
        <v>430</v>
      </c>
      <c r="D198" s="42">
        <v>20</v>
      </c>
      <c r="E198" s="42"/>
      <c r="F198" s="42">
        <v>20</v>
      </c>
      <c r="G198" s="44"/>
      <c r="H198" s="36">
        <f t="shared" si="16"/>
        <v>0</v>
      </c>
      <c r="I198" s="43">
        <f t="shared" si="17"/>
        <v>100</v>
      </c>
      <c r="J198" s="30"/>
      <c r="L198" s="31"/>
    </row>
    <row r="199" spans="1:12" ht="0.75" customHeight="1" hidden="1">
      <c r="A199" s="27"/>
      <c r="B199" s="13" t="s">
        <v>124</v>
      </c>
      <c r="C199" s="8" t="s">
        <v>272</v>
      </c>
      <c r="D199" s="42"/>
      <c r="E199" s="42"/>
      <c r="F199" s="42"/>
      <c r="G199" s="44"/>
      <c r="H199" s="36">
        <f t="shared" si="16"/>
        <v>0</v>
      </c>
      <c r="I199" s="43" t="e">
        <f t="shared" si="17"/>
        <v>#DIV/0!</v>
      </c>
      <c r="J199" s="30"/>
      <c r="L199" s="31"/>
    </row>
    <row r="200" spans="1:12" ht="31.5" hidden="1">
      <c r="A200" s="27"/>
      <c r="B200" s="13" t="s">
        <v>125</v>
      </c>
      <c r="C200" s="8" t="s">
        <v>304</v>
      </c>
      <c r="D200" s="42"/>
      <c r="E200" s="42"/>
      <c r="F200" s="42"/>
      <c r="G200" s="44"/>
      <c r="H200" s="36">
        <f t="shared" si="16"/>
        <v>0</v>
      </c>
      <c r="I200" s="43" t="e">
        <f t="shared" si="17"/>
        <v>#DIV/0!</v>
      </c>
      <c r="J200" s="30"/>
      <c r="L200" s="31"/>
    </row>
    <row r="201" spans="1:12" ht="47.25" hidden="1">
      <c r="A201" s="27"/>
      <c r="B201" s="13" t="s">
        <v>126</v>
      </c>
      <c r="C201" s="12" t="s">
        <v>33</v>
      </c>
      <c r="D201" s="42"/>
      <c r="E201" s="42"/>
      <c r="F201" s="42"/>
      <c r="G201" s="44"/>
      <c r="H201" s="36">
        <f t="shared" si="16"/>
        <v>0</v>
      </c>
      <c r="I201" s="43" t="e">
        <f t="shared" si="17"/>
        <v>#DIV/0!</v>
      </c>
      <c r="J201" s="30"/>
      <c r="L201" s="31"/>
    </row>
    <row r="202" spans="1:12" ht="47.25" hidden="1">
      <c r="A202" s="27"/>
      <c r="B202" s="13" t="s">
        <v>185</v>
      </c>
      <c r="C202" s="12" t="s">
        <v>478</v>
      </c>
      <c r="D202" s="42"/>
      <c r="E202" s="42"/>
      <c r="F202" s="42"/>
      <c r="G202" s="44"/>
      <c r="H202" s="36">
        <f t="shared" si="16"/>
        <v>0</v>
      </c>
      <c r="I202" s="43" t="e">
        <f t="shared" si="17"/>
        <v>#DIV/0!</v>
      </c>
      <c r="J202" s="30"/>
      <c r="L202" s="31"/>
    </row>
    <row r="203" spans="1:12" ht="31.5" hidden="1">
      <c r="A203" s="27"/>
      <c r="B203" s="13" t="s">
        <v>185</v>
      </c>
      <c r="C203" s="12" t="s">
        <v>318</v>
      </c>
      <c r="D203" s="42"/>
      <c r="E203" s="42"/>
      <c r="F203" s="42"/>
      <c r="G203" s="44"/>
      <c r="H203" s="36">
        <f t="shared" si="16"/>
        <v>0</v>
      </c>
      <c r="I203" s="43" t="e">
        <f t="shared" si="17"/>
        <v>#DIV/0!</v>
      </c>
      <c r="J203" s="30"/>
      <c r="L203" s="31"/>
    </row>
    <row r="204" spans="1:12" ht="18" customHeight="1">
      <c r="A204" s="27"/>
      <c r="B204" s="13" t="s">
        <v>299</v>
      </c>
      <c r="C204" s="12" t="s">
        <v>32</v>
      </c>
      <c r="D204" s="42">
        <f>D208+D210+D209+D205+D206+D207</f>
        <v>227.6</v>
      </c>
      <c r="E204" s="42">
        <f>E208+E210+E209</f>
        <v>0</v>
      </c>
      <c r="F204" s="42">
        <f>F208+F210+F209</f>
        <v>227.6</v>
      </c>
      <c r="G204" s="44"/>
      <c r="H204" s="36">
        <f t="shared" si="16"/>
        <v>0</v>
      </c>
      <c r="I204" s="43">
        <f t="shared" si="17"/>
        <v>100</v>
      </c>
      <c r="J204" s="30"/>
      <c r="L204" s="31"/>
    </row>
    <row r="205" spans="1:12" ht="0.75" customHeight="1" hidden="1">
      <c r="A205" s="27"/>
      <c r="B205" s="13" t="s">
        <v>58</v>
      </c>
      <c r="C205" s="12" t="s">
        <v>470</v>
      </c>
      <c r="D205" s="42"/>
      <c r="E205" s="42"/>
      <c r="F205" s="42"/>
      <c r="G205" s="44"/>
      <c r="H205" s="36">
        <f t="shared" si="16"/>
        <v>0</v>
      </c>
      <c r="I205" s="43" t="e">
        <f t="shared" si="17"/>
        <v>#DIV/0!</v>
      </c>
      <c r="J205" s="30"/>
      <c r="L205" s="31"/>
    </row>
    <row r="206" spans="1:12" ht="47.25" hidden="1">
      <c r="A206" s="27"/>
      <c r="B206" s="13" t="s">
        <v>58</v>
      </c>
      <c r="C206" s="12" t="s">
        <v>471</v>
      </c>
      <c r="D206" s="42"/>
      <c r="E206" s="42"/>
      <c r="F206" s="42"/>
      <c r="G206" s="44"/>
      <c r="H206" s="36">
        <f t="shared" si="16"/>
        <v>0</v>
      </c>
      <c r="I206" s="43" t="e">
        <f t="shared" si="17"/>
        <v>#DIV/0!</v>
      </c>
      <c r="J206" s="30"/>
      <c r="L206" s="31"/>
    </row>
    <row r="207" spans="1:12" ht="47.25" hidden="1">
      <c r="A207" s="27"/>
      <c r="B207" s="13" t="s">
        <v>58</v>
      </c>
      <c r="C207" s="12" t="s">
        <v>472</v>
      </c>
      <c r="D207" s="42"/>
      <c r="E207" s="42"/>
      <c r="F207" s="42"/>
      <c r="G207" s="44"/>
      <c r="H207" s="36">
        <f t="shared" si="16"/>
        <v>0</v>
      </c>
      <c r="I207" s="43" t="e">
        <f t="shared" si="17"/>
        <v>#DIV/0!</v>
      </c>
      <c r="J207" s="30"/>
      <c r="L207" s="31"/>
    </row>
    <row r="208" spans="1:12" ht="31.5">
      <c r="A208" s="27"/>
      <c r="B208" s="13" t="s">
        <v>114</v>
      </c>
      <c r="C208" s="12" t="s">
        <v>328</v>
      </c>
      <c r="D208" s="42">
        <v>223.5</v>
      </c>
      <c r="E208" s="42"/>
      <c r="F208" s="42">
        <v>223.5</v>
      </c>
      <c r="G208" s="44"/>
      <c r="H208" s="36">
        <f t="shared" si="16"/>
        <v>0</v>
      </c>
      <c r="I208" s="43">
        <f t="shared" si="17"/>
        <v>100</v>
      </c>
      <c r="J208" s="30"/>
      <c r="L208" s="31"/>
    </row>
    <row r="209" spans="1:12" ht="60.75" customHeight="1">
      <c r="A209" s="27"/>
      <c r="B209" s="13" t="s">
        <v>61</v>
      </c>
      <c r="C209" s="12" t="s">
        <v>329</v>
      </c>
      <c r="D209" s="42">
        <v>4.1</v>
      </c>
      <c r="E209" s="42"/>
      <c r="F209" s="42">
        <v>4.1</v>
      </c>
      <c r="G209" s="44"/>
      <c r="H209" s="36">
        <f t="shared" si="16"/>
        <v>0</v>
      </c>
      <c r="I209" s="43">
        <f t="shared" si="17"/>
        <v>100</v>
      </c>
      <c r="J209" s="30"/>
      <c r="L209" s="31"/>
    </row>
    <row r="210" spans="1:12" ht="0.75" customHeight="1" hidden="1">
      <c r="A210" s="27"/>
      <c r="B210" s="13" t="s">
        <v>61</v>
      </c>
      <c r="C210" s="8" t="s">
        <v>298</v>
      </c>
      <c r="D210" s="42"/>
      <c r="E210" s="42"/>
      <c r="F210" s="42"/>
      <c r="G210" s="44"/>
      <c r="H210" s="36">
        <f t="shared" si="16"/>
        <v>0</v>
      </c>
      <c r="I210" s="43" t="e">
        <f t="shared" si="17"/>
        <v>#DIV/0!</v>
      </c>
      <c r="J210" s="30"/>
      <c r="L210" s="31"/>
    </row>
    <row r="211" spans="1:12" ht="15.75">
      <c r="A211" s="27"/>
      <c r="B211" s="9" t="s">
        <v>66</v>
      </c>
      <c r="C211" s="12" t="s">
        <v>34</v>
      </c>
      <c r="D211" s="41">
        <f>D212+D213+D214+D216+D217+D218+D219+D220+D221+D222+D225+D226+D215+D223+D224</f>
        <v>3292.5999999999995</v>
      </c>
      <c r="E211" s="41">
        <f>E212+E213+E214+E216+E217+E218+E219+E220+E221+E222+E225+E226+E215+E223+E224</f>
        <v>0</v>
      </c>
      <c r="F211" s="41">
        <f>F212+F213+F214+F216+F217+F218+F219+F220+F221+F222+F225+F226+F215+F223+F224</f>
        <v>3017.4999999999995</v>
      </c>
      <c r="G211" s="41">
        <f>G212+G213+G214+G216+G217+G218+G219+G220+G221+G222+G225+G226+G215</f>
        <v>0</v>
      </c>
      <c r="H211" s="36">
        <f t="shared" si="16"/>
        <v>-275.0999999999999</v>
      </c>
      <c r="I211" s="43">
        <f t="shared" si="17"/>
        <v>91.64490068638766</v>
      </c>
      <c r="J211" s="30"/>
      <c r="L211" s="31"/>
    </row>
    <row r="212" spans="1:12" ht="63">
      <c r="A212" s="27"/>
      <c r="B212" s="9" t="s">
        <v>68</v>
      </c>
      <c r="C212" s="6" t="s">
        <v>279</v>
      </c>
      <c r="D212" s="41">
        <v>2753.7</v>
      </c>
      <c r="E212" s="41"/>
      <c r="F212" s="36">
        <v>2634.5</v>
      </c>
      <c r="G212" s="36"/>
      <c r="H212" s="36">
        <f t="shared" si="16"/>
        <v>-119.19999999999982</v>
      </c>
      <c r="I212" s="43">
        <f t="shared" si="17"/>
        <v>95.67127864327996</v>
      </c>
      <c r="J212" s="30"/>
      <c r="L212" s="31"/>
    </row>
    <row r="213" spans="1:12" ht="69" customHeight="1">
      <c r="A213" s="27"/>
      <c r="B213" s="9" t="s">
        <v>68</v>
      </c>
      <c r="C213" s="6" t="s">
        <v>278</v>
      </c>
      <c r="D213" s="41">
        <v>5.7</v>
      </c>
      <c r="E213" s="41"/>
      <c r="F213" s="36">
        <v>5.6</v>
      </c>
      <c r="G213" s="36"/>
      <c r="H213" s="36">
        <f t="shared" si="16"/>
        <v>-0.10000000000000053</v>
      </c>
      <c r="I213" s="43">
        <f t="shared" si="17"/>
        <v>98.24561403508771</v>
      </c>
      <c r="J213" s="30"/>
      <c r="L213" s="31"/>
    </row>
    <row r="214" spans="1:12" ht="78.75" hidden="1">
      <c r="A214" s="27"/>
      <c r="B214" s="9" t="s">
        <v>68</v>
      </c>
      <c r="C214" s="8" t="s">
        <v>298</v>
      </c>
      <c r="D214" s="41"/>
      <c r="E214" s="41"/>
      <c r="F214" s="36"/>
      <c r="G214" s="36"/>
      <c r="H214" s="36">
        <f t="shared" si="16"/>
        <v>0</v>
      </c>
      <c r="I214" s="43" t="e">
        <f t="shared" si="17"/>
        <v>#DIV/0!</v>
      </c>
      <c r="J214" s="30"/>
      <c r="L214" s="31"/>
    </row>
    <row r="215" spans="1:12" ht="47.25" hidden="1">
      <c r="A215" s="27"/>
      <c r="B215" s="9" t="s">
        <v>68</v>
      </c>
      <c r="C215" s="8" t="s">
        <v>479</v>
      </c>
      <c r="D215" s="41"/>
      <c r="E215" s="41"/>
      <c r="F215" s="36"/>
      <c r="G215" s="36"/>
      <c r="H215" s="36">
        <f t="shared" si="16"/>
        <v>0</v>
      </c>
      <c r="I215" s="43" t="e">
        <f t="shared" si="17"/>
        <v>#DIV/0!</v>
      </c>
      <c r="J215" s="30"/>
      <c r="L215" s="31"/>
    </row>
    <row r="216" spans="1:12" ht="47.25">
      <c r="A216" s="27"/>
      <c r="B216" s="9" t="s">
        <v>266</v>
      </c>
      <c r="C216" s="6" t="s">
        <v>368</v>
      </c>
      <c r="D216" s="41">
        <v>109.6</v>
      </c>
      <c r="E216" s="41"/>
      <c r="F216" s="36">
        <v>109.6</v>
      </c>
      <c r="G216" s="36"/>
      <c r="H216" s="36">
        <f t="shared" si="16"/>
        <v>0</v>
      </c>
      <c r="I216" s="43">
        <f t="shared" si="17"/>
        <v>100</v>
      </c>
      <c r="J216" s="30"/>
      <c r="L216" s="31"/>
    </row>
    <row r="217" spans="1:12" ht="47.25">
      <c r="A217" s="27"/>
      <c r="B217" s="9" t="s">
        <v>266</v>
      </c>
      <c r="C217" s="6" t="s">
        <v>369</v>
      </c>
      <c r="D217" s="41">
        <v>87.9</v>
      </c>
      <c r="E217" s="41"/>
      <c r="F217" s="36">
        <v>87.9</v>
      </c>
      <c r="G217" s="36"/>
      <c r="H217" s="36">
        <f t="shared" si="16"/>
        <v>0</v>
      </c>
      <c r="I217" s="43">
        <f t="shared" si="17"/>
        <v>100</v>
      </c>
      <c r="J217" s="30"/>
      <c r="L217" s="31"/>
    </row>
    <row r="218" spans="1:12" ht="24.75" customHeight="1" hidden="1">
      <c r="A218" s="27"/>
      <c r="B218" s="9" t="s">
        <v>266</v>
      </c>
      <c r="C218" s="8" t="s">
        <v>298</v>
      </c>
      <c r="D218" s="41"/>
      <c r="E218" s="41"/>
      <c r="F218" s="36"/>
      <c r="G218" s="36"/>
      <c r="H218" s="36">
        <f t="shared" si="16"/>
        <v>0</v>
      </c>
      <c r="I218" s="43" t="e">
        <f t="shared" si="17"/>
        <v>#DIV/0!</v>
      </c>
      <c r="J218" s="30"/>
      <c r="L218" s="31"/>
    </row>
    <row r="219" spans="1:12" ht="63.75" customHeight="1">
      <c r="A219" s="27"/>
      <c r="B219" s="9" t="s">
        <v>247</v>
      </c>
      <c r="C219" s="6" t="s">
        <v>370</v>
      </c>
      <c r="D219" s="41">
        <v>25.1</v>
      </c>
      <c r="E219" s="41"/>
      <c r="F219" s="36">
        <v>25.1</v>
      </c>
      <c r="G219" s="36"/>
      <c r="H219" s="36">
        <f t="shared" si="16"/>
        <v>0</v>
      </c>
      <c r="I219" s="43">
        <f t="shared" si="17"/>
        <v>100</v>
      </c>
      <c r="J219" s="30"/>
      <c r="L219" s="31"/>
    </row>
    <row r="220" spans="1:12" ht="63" hidden="1">
      <c r="A220" s="27"/>
      <c r="B220" s="9" t="s">
        <v>247</v>
      </c>
      <c r="C220" s="6" t="s">
        <v>473</v>
      </c>
      <c r="D220" s="41"/>
      <c r="E220" s="41"/>
      <c r="F220" s="36">
        <v>0</v>
      </c>
      <c r="G220" s="36"/>
      <c r="H220" s="36">
        <f t="shared" si="16"/>
        <v>0</v>
      </c>
      <c r="I220" s="43" t="e">
        <f t="shared" si="17"/>
        <v>#DIV/0!</v>
      </c>
      <c r="J220" s="30"/>
      <c r="L220" s="31"/>
    </row>
    <row r="221" spans="1:12" ht="63">
      <c r="A221" s="27"/>
      <c r="B221" s="9" t="s">
        <v>70</v>
      </c>
      <c r="C221" s="6" t="s">
        <v>371</v>
      </c>
      <c r="D221" s="41">
        <v>253.8</v>
      </c>
      <c r="E221" s="41"/>
      <c r="F221" s="36">
        <v>98</v>
      </c>
      <c r="G221" s="36"/>
      <c r="H221" s="36">
        <f aca="true" t="shared" si="18" ref="H221:H252">F221-D221</f>
        <v>-155.8</v>
      </c>
      <c r="I221" s="43">
        <f aca="true" t="shared" si="19" ref="I221:I252">F221/D221*100</f>
        <v>38.61308116627266</v>
      </c>
      <c r="J221" s="30"/>
      <c r="L221" s="31"/>
    </row>
    <row r="222" spans="1:12" ht="78.75" hidden="1">
      <c r="A222" s="27"/>
      <c r="B222" s="9" t="s">
        <v>70</v>
      </c>
      <c r="C222" s="8" t="s">
        <v>298</v>
      </c>
      <c r="D222" s="41"/>
      <c r="E222" s="41"/>
      <c r="F222" s="36"/>
      <c r="G222" s="36"/>
      <c r="H222" s="36">
        <f t="shared" si="18"/>
        <v>0</v>
      </c>
      <c r="I222" s="43" t="e">
        <f t="shared" si="19"/>
        <v>#DIV/0!</v>
      </c>
      <c r="J222" s="30"/>
      <c r="L222" s="31"/>
    </row>
    <row r="223" spans="1:12" ht="47.25">
      <c r="A223" s="27"/>
      <c r="B223" s="9" t="s">
        <v>70</v>
      </c>
      <c r="C223" s="8" t="s">
        <v>394</v>
      </c>
      <c r="D223" s="41">
        <v>43.6</v>
      </c>
      <c r="E223" s="41"/>
      <c r="F223" s="36">
        <v>43.6</v>
      </c>
      <c r="G223" s="36"/>
      <c r="H223" s="36">
        <f t="shared" si="18"/>
        <v>0</v>
      </c>
      <c r="I223" s="43">
        <f t="shared" si="19"/>
        <v>100</v>
      </c>
      <c r="J223" s="30"/>
      <c r="L223" s="31"/>
    </row>
    <row r="224" spans="1:12" ht="63.75" customHeight="1">
      <c r="A224" s="27"/>
      <c r="B224" s="9" t="s">
        <v>70</v>
      </c>
      <c r="C224" s="6" t="s">
        <v>377</v>
      </c>
      <c r="D224" s="41">
        <v>13.2</v>
      </c>
      <c r="E224" s="41"/>
      <c r="F224" s="36">
        <v>13.2</v>
      </c>
      <c r="G224" s="36"/>
      <c r="H224" s="36">
        <f t="shared" si="18"/>
        <v>0</v>
      </c>
      <c r="I224" s="43">
        <f t="shared" si="19"/>
        <v>100</v>
      </c>
      <c r="J224" s="30"/>
      <c r="L224" s="31"/>
    </row>
    <row r="225" spans="1:12" ht="0.75" customHeight="1" hidden="1">
      <c r="A225" s="27"/>
      <c r="B225" s="9" t="s">
        <v>254</v>
      </c>
      <c r="C225" s="6" t="s">
        <v>300</v>
      </c>
      <c r="D225" s="41"/>
      <c r="E225" s="41"/>
      <c r="F225" s="36"/>
      <c r="G225" s="36"/>
      <c r="H225" s="36">
        <f t="shared" si="18"/>
        <v>0</v>
      </c>
      <c r="I225" s="43" t="e">
        <f t="shared" si="19"/>
        <v>#DIV/0!</v>
      </c>
      <c r="J225" s="30"/>
      <c r="L225" s="31"/>
    </row>
    <row r="226" spans="1:12" ht="63" hidden="1">
      <c r="A226" s="27"/>
      <c r="B226" s="9" t="s">
        <v>305</v>
      </c>
      <c r="C226" s="6" t="s">
        <v>306</v>
      </c>
      <c r="D226" s="41"/>
      <c r="E226" s="41"/>
      <c r="F226" s="36">
        <v>0</v>
      </c>
      <c r="G226" s="36"/>
      <c r="H226" s="36">
        <f t="shared" si="18"/>
        <v>0</v>
      </c>
      <c r="I226" s="43" t="e">
        <f t="shared" si="19"/>
        <v>#DIV/0!</v>
      </c>
      <c r="J226" s="30"/>
      <c r="L226" s="31"/>
    </row>
    <row r="227" spans="1:12" ht="15.75">
      <c r="A227" s="55" t="s">
        <v>77</v>
      </c>
      <c r="B227" s="11" t="s">
        <v>84</v>
      </c>
      <c r="C227" s="8" t="s">
        <v>3</v>
      </c>
      <c r="D227" s="41">
        <f>D228+D229+D232+D231+D230</f>
        <v>207</v>
      </c>
      <c r="E227" s="41">
        <f>E228+E229+E232+E231+E230</f>
        <v>0</v>
      </c>
      <c r="F227" s="41">
        <f>F228+F229+F232+F231+F230</f>
        <v>207</v>
      </c>
      <c r="G227" s="36" t="e">
        <f>F227-#REF!</f>
        <v>#REF!</v>
      </c>
      <c r="H227" s="36">
        <f t="shared" si="18"/>
        <v>0</v>
      </c>
      <c r="I227" s="43">
        <f t="shared" si="19"/>
        <v>100</v>
      </c>
      <c r="J227" s="30"/>
      <c r="L227" s="31"/>
    </row>
    <row r="228" spans="1:12" ht="15.75">
      <c r="A228" s="20" t="s">
        <v>92</v>
      </c>
      <c r="B228" s="9" t="s">
        <v>195</v>
      </c>
      <c r="C228" s="19" t="s">
        <v>4</v>
      </c>
      <c r="D228" s="41">
        <v>30</v>
      </c>
      <c r="E228" s="41"/>
      <c r="F228" s="36">
        <v>30</v>
      </c>
      <c r="G228" s="36"/>
      <c r="H228" s="36">
        <f t="shared" si="18"/>
        <v>0</v>
      </c>
      <c r="I228" s="43">
        <f t="shared" si="19"/>
        <v>100</v>
      </c>
      <c r="J228" s="30"/>
      <c r="L228" s="31"/>
    </row>
    <row r="229" spans="1:12" ht="15.75">
      <c r="A229" s="20" t="s">
        <v>108</v>
      </c>
      <c r="B229" s="9" t="s">
        <v>196</v>
      </c>
      <c r="C229" s="19" t="s">
        <v>5</v>
      </c>
      <c r="D229" s="41">
        <v>5</v>
      </c>
      <c r="E229" s="41"/>
      <c r="F229" s="36">
        <v>5</v>
      </c>
      <c r="G229" s="36"/>
      <c r="H229" s="36">
        <f t="shared" si="18"/>
        <v>0</v>
      </c>
      <c r="I229" s="43">
        <f t="shared" si="19"/>
        <v>100</v>
      </c>
      <c r="J229" s="30"/>
      <c r="L229" s="31"/>
    </row>
    <row r="230" spans="1:12" ht="31.5">
      <c r="A230" s="20"/>
      <c r="B230" s="9" t="s">
        <v>197</v>
      </c>
      <c r="C230" s="19" t="s">
        <v>445</v>
      </c>
      <c r="D230" s="41">
        <v>129</v>
      </c>
      <c r="E230" s="41"/>
      <c r="F230" s="36">
        <v>129</v>
      </c>
      <c r="G230" s="36"/>
      <c r="H230" s="36">
        <f t="shared" si="18"/>
        <v>0</v>
      </c>
      <c r="I230" s="43">
        <f t="shared" si="19"/>
        <v>100</v>
      </c>
      <c r="J230" s="30"/>
      <c r="L230" s="31"/>
    </row>
    <row r="231" spans="1:12" ht="31.5">
      <c r="A231" s="20"/>
      <c r="B231" s="9" t="s">
        <v>174</v>
      </c>
      <c r="C231" s="19" t="s">
        <v>372</v>
      </c>
      <c r="D231" s="41">
        <v>43</v>
      </c>
      <c r="E231" s="41"/>
      <c r="F231" s="36">
        <v>43</v>
      </c>
      <c r="G231" s="36"/>
      <c r="H231" s="36">
        <f t="shared" si="18"/>
        <v>0</v>
      </c>
      <c r="I231" s="43">
        <f t="shared" si="19"/>
        <v>100</v>
      </c>
      <c r="J231" s="30"/>
      <c r="L231" s="31"/>
    </row>
    <row r="232" spans="1:12" ht="0.75" customHeight="1" hidden="1">
      <c r="A232" s="20" t="s">
        <v>108</v>
      </c>
      <c r="B232" s="9" t="s">
        <v>174</v>
      </c>
      <c r="C232" s="19" t="s">
        <v>6</v>
      </c>
      <c r="D232" s="41"/>
      <c r="E232" s="41"/>
      <c r="F232" s="36"/>
      <c r="G232" s="36"/>
      <c r="H232" s="36">
        <f t="shared" si="18"/>
        <v>0</v>
      </c>
      <c r="I232" s="43" t="e">
        <f t="shared" si="19"/>
        <v>#DIV/0!</v>
      </c>
      <c r="J232" s="30"/>
      <c r="L232" s="31"/>
    </row>
    <row r="233" spans="1:12" ht="15.75">
      <c r="A233" s="20"/>
      <c r="B233" s="9" t="s">
        <v>73</v>
      </c>
      <c r="C233" s="6" t="s">
        <v>7</v>
      </c>
      <c r="D233" s="41">
        <f>D234+D235</f>
        <v>9.1</v>
      </c>
      <c r="E233" s="41">
        <f>E234+E235</f>
        <v>0</v>
      </c>
      <c r="F233" s="41">
        <f>F234+F235</f>
        <v>3.9</v>
      </c>
      <c r="G233" s="41">
        <f>G234+G235</f>
        <v>0</v>
      </c>
      <c r="H233" s="36">
        <f t="shared" si="18"/>
        <v>-5.199999999999999</v>
      </c>
      <c r="I233" s="43">
        <f t="shared" si="19"/>
        <v>42.85714285714286</v>
      </c>
      <c r="J233" s="30"/>
      <c r="L233" s="31"/>
    </row>
    <row r="234" spans="1:12" ht="31.5">
      <c r="A234" s="20"/>
      <c r="B234" s="9" t="s">
        <v>74</v>
      </c>
      <c r="C234" s="19" t="s">
        <v>402</v>
      </c>
      <c r="D234" s="41">
        <v>5.2</v>
      </c>
      <c r="E234" s="41"/>
      <c r="F234" s="36">
        <v>0</v>
      </c>
      <c r="G234" s="36"/>
      <c r="H234" s="36">
        <f t="shared" si="18"/>
        <v>-5.2</v>
      </c>
      <c r="I234" s="43">
        <f t="shared" si="19"/>
        <v>0</v>
      </c>
      <c r="J234" s="30"/>
      <c r="L234" s="31"/>
    </row>
    <row r="235" spans="1:12" ht="78.75">
      <c r="A235" s="20"/>
      <c r="B235" s="9" t="s">
        <v>74</v>
      </c>
      <c r="C235" s="8" t="s">
        <v>298</v>
      </c>
      <c r="D235" s="41">
        <v>3.9</v>
      </c>
      <c r="E235" s="41"/>
      <c r="F235" s="36">
        <v>3.9</v>
      </c>
      <c r="G235" s="36"/>
      <c r="H235" s="36">
        <f t="shared" si="18"/>
        <v>0</v>
      </c>
      <c r="I235" s="43">
        <f t="shared" si="19"/>
        <v>100</v>
      </c>
      <c r="J235" s="30"/>
      <c r="L235" s="31"/>
    </row>
    <row r="236" spans="1:12" ht="15.75">
      <c r="A236" s="20"/>
      <c r="B236" s="9" t="s">
        <v>427</v>
      </c>
      <c r="C236" s="6" t="s">
        <v>8</v>
      </c>
      <c r="D236" s="37">
        <f>D237+D238+D241+D239+D240</f>
        <v>2555.6</v>
      </c>
      <c r="E236" s="37">
        <f>E237+E238+E241+E239+E240</f>
        <v>0</v>
      </c>
      <c r="F236" s="37">
        <f>F237+F238+F241+F239+F240</f>
        <v>2159.5</v>
      </c>
      <c r="G236" s="36">
        <f>F236-L228</f>
        <v>2159.5</v>
      </c>
      <c r="H236" s="36">
        <f t="shared" si="18"/>
        <v>-396.0999999999999</v>
      </c>
      <c r="I236" s="43">
        <f t="shared" si="19"/>
        <v>84.50070433557677</v>
      </c>
      <c r="J236" s="30"/>
      <c r="L236" s="31"/>
    </row>
    <row r="237" spans="1:12" ht="57.75" customHeight="1">
      <c r="A237" s="20"/>
      <c r="B237" s="9" t="s">
        <v>171</v>
      </c>
      <c r="C237" s="6" t="s">
        <v>280</v>
      </c>
      <c r="D237" s="37">
        <v>255.2</v>
      </c>
      <c r="E237" s="37"/>
      <c r="F237" s="36">
        <v>128.4</v>
      </c>
      <c r="G237" s="36"/>
      <c r="H237" s="36">
        <f t="shared" si="18"/>
        <v>-126.79999999999998</v>
      </c>
      <c r="I237" s="43">
        <f t="shared" si="19"/>
        <v>50.313479623824456</v>
      </c>
      <c r="J237" s="30"/>
      <c r="L237" s="31"/>
    </row>
    <row r="238" spans="1:12" ht="47.25" hidden="1">
      <c r="A238" s="20"/>
      <c r="B238" s="9" t="s">
        <v>171</v>
      </c>
      <c r="C238" s="6" t="s">
        <v>281</v>
      </c>
      <c r="D238" s="37"/>
      <c r="E238" s="37"/>
      <c r="F238" s="36"/>
      <c r="G238" s="36"/>
      <c r="H238" s="36">
        <f t="shared" si="18"/>
        <v>0</v>
      </c>
      <c r="I238" s="43" t="e">
        <f t="shared" si="19"/>
        <v>#DIV/0!</v>
      </c>
      <c r="J238" s="30"/>
      <c r="L238" s="31"/>
    </row>
    <row r="239" spans="1:12" ht="81" customHeight="1">
      <c r="A239" s="20"/>
      <c r="B239" s="9" t="s">
        <v>171</v>
      </c>
      <c r="C239" s="8" t="s">
        <v>456</v>
      </c>
      <c r="D239" s="37">
        <v>1160.6</v>
      </c>
      <c r="E239" s="37"/>
      <c r="F239" s="36">
        <v>1122.2</v>
      </c>
      <c r="G239" s="36"/>
      <c r="H239" s="36">
        <f t="shared" si="18"/>
        <v>-38.399999999999864</v>
      </c>
      <c r="I239" s="43">
        <f t="shared" si="19"/>
        <v>96.69136653455111</v>
      </c>
      <c r="J239" s="30"/>
      <c r="L239" s="31"/>
    </row>
    <row r="240" spans="1:12" ht="47.25" hidden="1">
      <c r="A240" s="20"/>
      <c r="B240" s="9" t="s">
        <v>171</v>
      </c>
      <c r="C240" s="8" t="s">
        <v>394</v>
      </c>
      <c r="D240" s="37"/>
      <c r="E240" s="37"/>
      <c r="F240" s="36"/>
      <c r="G240" s="36"/>
      <c r="H240" s="36">
        <f t="shared" si="18"/>
        <v>0</v>
      </c>
      <c r="I240" s="43" t="e">
        <f t="shared" si="19"/>
        <v>#DIV/0!</v>
      </c>
      <c r="J240" s="30"/>
      <c r="L240" s="31"/>
    </row>
    <row r="241" spans="1:12" ht="51.75" customHeight="1">
      <c r="A241" s="20"/>
      <c r="B241" s="9" t="s">
        <v>171</v>
      </c>
      <c r="C241" s="6" t="s">
        <v>280</v>
      </c>
      <c r="D241" s="37">
        <v>1139.8</v>
      </c>
      <c r="E241" s="37"/>
      <c r="F241" s="36">
        <v>908.9</v>
      </c>
      <c r="G241" s="36"/>
      <c r="H241" s="36">
        <f t="shared" si="18"/>
        <v>-230.89999999999998</v>
      </c>
      <c r="I241" s="43">
        <f t="shared" si="19"/>
        <v>79.74206001052816</v>
      </c>
      <c r="J241" s="30"/>
      <c r="L241" s="31"/>
    </row>
    <row r="242" spans="1:12" ht="47.25">
      <c r="A242" s="20"/>
      <c r="B242" s="9" t="s">
        <v>83</v>
      </c>
      <c r="C242" s="6" t="s">
        <v>282</v>
      </c>
      <c r="D242" s="37">
        <f>D243+D244+D245</f>
        <v>2665.7</v>
      </c>
      <c r="E242" s="37">
        <f>E243+E244+E245</f>
        <v>0</v>
      </c>
      <c r="F242" s="37">
        <f>F243+F244+F245</f>
        <v>1315.1000000000001</v>
      </c>
      <c r="G242" s="36"/>
      <c r="H242" s="36">
        <f t="shared" si="18"/>
        <v>-1350.5999999999997</v>
      </c>
      <c r="I242" s="43">
        <f t="shared" si="19"/>
        <v>49.334133623438504</v>
      </c>
      <c r="J242" s="30"/>
      <c r="L242" s="31"/>
    </row>
    <row r="243" spans="1:12" ht="54.75" customHeight="1">
      <c r="A243" s="20"/>
      <c r="B243" s="9" t="s">
        <v>83</v>
      </c>
      <c r="C243" s="6" t="s">
        <v>155</v>
      </c>
      <c r="D243" s="37">
        <v>1852.6</v>
      </c>
      <c r="E243" s="37"/>
      <c r="F243" s="36">
        <v>773.2</v>
      </c>
      <c r="G243" s="36"/>
      <c r="H243" s="36">
        <f t="shared" si="18"/>
        <v>-1079.3999999999999</v>
      </c>
      <c r="I243" s="43">
        <f t="shared" si="19"/>
        <v>41.735938680772975</v>
      </c>
      <c r="J243" s="30"/>
      <c r="L243" s="31"/>
    </row>
    <row r="244" spans="1:12" ht="47.25">
      <c r="A244" s="20"/>
      <c r="B244" s="9" t="s">
        <v>83</v>
      </c>
      <c r="C244" s="6" t="s">
        <v>156</v>
      </c>
      <c r="D244" s="37">
        <v>709.3</v>
      </c>
      <c r="E244" s="37"/>
      <c r="F244" s="36">
        <v>438.1</v>
      </c>
      <c r="G244" s="36"/>
      <c r="H244" s="36">
        <f t="shared" si="18"/>
        <v>-271.19999999999993</v>
      </c>
      <c r="I244" s="43">
        <f t="shared" si="19"/>
        <v>61.76512054137883</v>
      </c>
      <c r="J244" s="30"/>
      <c r="L244" s="31"/>
    </row>
    <row r="245" spans="1:12" ht="71.25" customHeight="1">
      <c r="A245" s="20"/>
      <c r="B245" s="9" t="s">
        <v>83</v>
      </c>
      <c r="C245" s="6" t="s">
        <v>474</v>
      </c>
      <c r="D245" s="37">
        <v>103.8</v>
      </c>
      <c r="E245" s="37"/>
      <c r="F245" s="36">
        <v>103.8</v>
      </c>
      <c r="G245" s="36" t="e">
        <f>F245-#REF!</f>
        <v>#REF!</v>
      </c>
      <c r="H245" s="36">
        <f t="shared" si="18"/>
        <v>0</v>
      </c>
      <c r="I245" s="43">
        <f t="shared" si="19"/>
        <v>100</v>
      </c>
      <c r="J245" s="30"/>
      <c r="L245" s="31"/>
    </row>
    <row r="246" spans="1:12" ht="31.5">
      <c r="A246" s="20"/>
      <c r="B246" s="9" t="s">
        <v>269</v>
      </c>
      <c r="C246" s="8" t="s">
        <v>439</v>
      </c>
      <c r="D246" s="37">
        <f>D247+D249+D250+D248</f>
        <v>126.4</v>
      </c>
      <c r="E246" s="37">
        <f>E247+E249+E250+E248</f>
        <v>0</v>
      </c>
      <c r="F246" s="37">
        <f>F247+F249+F250+F248</f>
        <v>126</v>
      </c>
      <c r="G246" s="36"/>
      <c r="H246" s="36">
        <f t="shared" si="18"/>
        <v>-0.4000000000000057</v>
      </c>
      <c r="I246" s="43">
        <f t="shared" si="19"/>
        <v>99.68354430379746</v>
      </c>
      <c r="J246" s="30"/>
      <c r="L246" s="31"/>
    </row>
    <row r="247" spans="1:12" ht="63">
      <c r="A247" s="20"/>
      <c r="B247" s="9" t="s">
        <v>186</v>
      </c>
      <c r="C247" s="6" t="s">
        <v>373</v>
      </c>
      <c r="D247" s="37">
        <v>25.6</v>
      </c>
      <c r="E247" s="37"/>
      <c r="F247" s="36">
        <v>25.6</v>
      </c>
      <c r="G247" s="36"/>
      <c r="H247" s="36">
        <f t="shared" si="18"/>
        <v>0</v>
      </c>
      <c r="I247" s="43">
        <f t="shared" si="19"/>
        <v>100</v>
      </c>
      <c r="J247" s="30"/>
      <c r="L247" s="31"/>
    </row>
    <row r="248" spans="1:12" ht="71.25" customHeight="1">
      <c r="A248" s="20"/>
      <c r="B248" s="9" t="s">
        <v>186</v>
      </c>
      <c r="C248" s="6" t="s">
        <v>374</v>
      </c>
      <c r="D248" s="37">
        <v>65.4</v>
      </c>
      <c r="E248" s="37"/>
      <c r="F248" s="36">
        <v>65.4</v>
      </c>
      <c r="G248" s="36"/>
      <c r="H248" s="36">
        <f t="shared" si="18"/>
        <v>0</v>
      </c>
      <c r="I248" s="43">
        <f t="shared" si="19"/>
        <v>100</v>
      </c>
      <c r="J248" s="30"/>
      <c r="L248" s="31"/>
    </row>
    <row r="249" spans="1:12" ht="47.25" hidden="1">
      <c r="A249" s="20"/>
      <c r="B249" s="9" t="s">
        <v>186</v>
      </c>
      <c r="C249" s="8" t="s">
        <v>285</v>
      </c>
      <c r="D249" s="37"/>
      <c r="E249" s="37"/>
      <c r="F249" s="36"/>
      <c r="G249" s="36"/>
      <c r="H249" s="36">
        <f t="shared" si="18"/>
        <v>0</v>
      </c>
      <c r="I249" s="43" t="e">
        <f t="shared" si="19"/>
        <v>#DIV/0!</v>
      </c>
      <c r="J249" s="30"/>
      <c r="L249" s="31"/>
    </row>
    <row r="250" spans="1:12" ht="47.25">
      <c r="A250" s="20"/>
      <c r="B250" s="9" t="s">
        <v>186</v>
      </c>
      <c r="C250" s="10" t="s">
        <v>289</v>
      </c>
      <c r="D250" s="37">
        <v>35.4</v>
      </c>
      <c r="E250" s="37"/>
      <c r="F250" s="36">
        <v>35</v>
      </c>
      <c r="G250" s="36"/>
      <c r="H250" s="36">
        <f t="shared" si="18"/>
        <v>-0.3999999999999986</v>
      </c>
      <c r="I250" s="43">
        <f t="shared" si="19"/>
        <v>98.87005649717514</v>
      </c>
      <c r="J250" s="30"/>
      <c r="L250" s="31"/>
    </row>
    <row r="251" spans="1:12" ht="31.5">
      <c r="A251" s="20"/>
      <c r="B251" s="11" t="s">
        <v>213</v>
      </c>
      <c r="C251" s="6" t="s">
        <v>9</v>
      </c>
      <c r="D251" s="37">
        <f>D252+D253</f>
        <v>29.3</v>
      </c>
      <c r="E251" s="37">
        <f>E252+E253</f>
        <v>0</v>
      </c>
      <c r="F251" s="37">
        <f>F252+F253</f>
        <v>29.3</v>
      </c>
      <c r="G251" s="36"/>
      <c r="H251" s="36">
        <f t="shared" si="18"/>
        <v>0</v>
      </c>
      <c r="I251" s="43">
        <f t="shared" si="19"/>
        <v>100</v>
      </c>
      <c r="J251" s="30"/>
      <c r="L251" s="31"/>
    </row>
    <row r="252" spans="1:12" ht="63">
      <c r="A252" s="20"/>
      <c r="B252" s="11" t="s">
        <v>96</v>
      </c>
      <c r="C252" s="6" t="s">
        <v>375</v>
      </c>
      <c r="D252" s="37">
        <v>8</v>
      </c>
      <c r="E252" s="37"/>
      <c r="F252" s="37">
        <v>8</v>
      </c>
      <c r="G252" s="36"/>
      <c r="H252" s="36">
        <f t="shared" si="18"/>
        <v>0</v>
      </c>
      <c r="I252" s="43">
        <f t="shared" si="19"/>
        <v>100</v>
      </c>
      <c r="J252" s="30"/>
      <c r="L252" s="31"/>
    </row>
    <row r="253" spans="1:12" ht="31.5">
      <c r="A253" s="20"/>
      <c r="B253" s="11" t="s">
        <v>88</v>
      </c>
      <c r="C253" s="6" t="s">
        <v>434</v>
      </c>
      <c r="D253" s="37">
        <v>21.3</v>
      </c>
      <c r="E253" s="37"/>
      <c r="F253" s="37">
        <v>21.3</v>
      </c>
      <c r="G253" s="36"/>
      <c r="H253" s="36">
        <f aca="true" t="shared" si="20" ref="H253:H284">F253-D253</f>
        <v>0</v>
      </c>
      <c r="I253" s="43">
        <f aca="true" t="shared" si="21" ref="I253:I284">F253/D253*100</f>
        <v>100</v>
      </c>
      <c r="J253" s="30"/>
      <c r="L253" s="31"/>
    </row>
    <row r="254" spans="1:12" ht="31.5">
      <c r="A254" s="20"/>
      <c r="B254" s="11" t="s">
        <v>287</v>
      </c>
      <c r="C254" s="6" t="s">
        <v>11</v>
      </c>
      <c r="D254" s="37">
        <f>D255+D256</f>
        <v>161.8</v>
      </c>
      <c r="E254" s="37">
        <f>E255+E256</f>
        <v>0</v>
      </c>
      <c r="F254" s="37">
        <f>F255+F256</f>
        <v>161.7</v>
      </c>
      <c r="G254" s="36"/>
      <c r="H254" s="36">
        <f t="shared" si="20"/>
        <v>-0.10000000000002274</v>
      </c>
      <c r="I254" s="43">
        <f t="shared" si="21"/>
        <v>99.938195302843</v>
      </c>
      <c r="J254" s="30"/>
      <c r="L254" s="31"/>
    </row>
    <row r="255" spans="1:12" ht="69" customHeight="1">
      <c r="A255" s="20"/>
      <c r="B255" s="11" t="s">
        <v>189</v>
      </c>
      <c r="C255" s="6" t="s">
        <v>263</v>
      </c>
      <c r="D255" s="37">
        <v>161.8</v>
      </c>
      <c r="E255" s="37"/>
      <c r="F255" s="37">
        <v>161.7</v>
      </c>
      <c r="G255" s="36" t="e">
        <f>F255-#REF!</f>
        <v>#REF!</v>
      </c>
      <c r="H255" s="36">
        <f t="shared" si="20"/>
        <v>-0.10000000000002274</v>
      </c>
      <c r="I255" s="43">
        <f t="shared" si="21"/>
        <v>99.938195302843</v>
      </c>
      <c r="J255" s="30"/>
      <c r="L255" s="31"/>
    </row>
    <row r="256" spans="1:12" ht="0.75" customHeight="1" hidden="1">
      <c r="A256" s="20"/>
      <c r="B256" s="11" t="s">
        <v>286</v>
      </c>
      <c r="C256" s="6" t="s">
        <v>263</v>
      </c>
      <c r="D256" s="37">
        <v>0</v>
      </c>
      <c r="E256" s="37"/>
      <c r="F256" s="37"/>
      <c r="G256" s="36"/>
      <c r="H256" s="36">
        <f t="shared" si="20"/>
        <v>0</v>
      </c>
      <c r="I256" s="43" t="e">
        <f t="shared" si="21"/>
        <v>#DIV/0!</v>
      </c>
      <c r="J256" s="30"/>
      <c r="L256" s="31"/>
    </row>
    <row r="257" spans="1:12" ht="18.75" customHeight="1">
      <c r="A257" s="20"/>
      <c r="B257" s="11" t="s">
        <v>225</v>
      </c>
      <c r="C257" s="6" t="s">
        <v>12</v>
      </c>
      <c r="D257" s="37">
        <f>D258+D262+D259+D261+D260</f>
        <v>94.30000000000001</v>
      </c>
      <c r="E257" s="37">
        <f>E258+E262+E259+E261+E260</f>
        <v>0</v>
      </c>
      <c r="F257" s="37">
        <f>F258+F262+F259+F261+F260</f>
        <v>86.4</v>
      </c>
      <c r="G257" s="36"/>
      <c r="H257" s="36">
        <f t="shared" si="20"/>
        <v>-7.900000000000006</v>
      </c>
      <c r="I257" s="37">
        <f t="shared" si="21"/>
        <v>91.62248144220571</v>
      </c>
      <c r="J257" s="30"/>
      <c r="L257" s="31"/>
    </row>
    <row r="258" spans="1:12" ht="0.75" customHeight="1" hidden="1">
      <c r="A258" s="20"/>
      <c r="B258" s="11" t="s">
        <v>225</v>
      </c>
      <c r="C258" s="6" t="s">
        <v>19</v>
      </c>
      <c r="D258" s="37"/>
      <c r="E258" s="37"/>
      <c r="F258" s="37"/>
      <c r="G258" s="36"/>
      <c r="H258" s="36">
        <f t="shared" si="20"/>
        <v>0</v>
      </c>
      <c r="I258" s="43" t="e">
        <f t="shared" si="21"/>
        <v>#DIV/0!</v>
      </c>
      <c r="J258" s="30"/>
      <c r="L258" s="31"/>
    </row>
    <row r="259" spans="1:12" ht="31.5">
      <c r="A259" s="20"/>
      <c r="B259" s="11" t="s">
        <v>225</v>
      </c>
      <c r="C259" s="6" t="s">
        <v>20</v>
      </c>
      <c r="D259" s="37">
        <v>34</v>
      </c>
      <c r="E259" s="37"/>
      <c r="F259" s="37">
        <v>32.1</v>
      </c>
      <c r="G259" s="36"/>
      <c r="H259" s="36">
        <f t="shared" si="20"/>
        <v>-1.8999999999999986</v>
      </c>
      <c r="I259" s="43">
        <f t="shared" si="21"/>
        <v>94.41176470588236</v>
      </c>
      <c r="J259" s="30"/>
      <c r="L259" s="31"/>
    </row>
    <row r="260" spans="1:12" ht="31.5">
      <c r="A260" s="20"/>
      <c r="B260" s="11" t="s">
        <v>225</v>
      </c>
      <c r="C260" s="6" t="s">
        <v>435</v>
      </c>
      <c r="D260" s="37">
        <v>38.6</v>
      </c>
      <c r="E260" s="37"/>
      <c r="F260" s="37">
        <v>32.6</v>
      </c>
      <c r="G260" s="36"/>
      <c r="H260" s="36">
        <f t="shared" si="20"/>
        <v>-6</v>
      </c>
      <c r="I260" s="43">
        <f t="shared" si="21"/>
        <v>84.4559585492228</v>
      </c>
      <c r="J260" s="30"/>
      <c r="L260" s="31"/>
    </row>
    <row r="261" spans="1:12" ht="30.75" customHeight="1">
      <c r="A261" s="20"/>
      <c r="B261" s="11" t="s">
        <v>225</v>
      </c>
      <c r="C261" s="6" t="s">
        <v>403</v>
      </c>
      <c r="D261" s="37">
        <v>21.7</v>
      </c>
      <c r="E261" s="37"/>
      <c r="F261" s="37">
        <v>21.7</v>
      </c>
      <c r="G261" s="36"/>
      <c r="H261" s="36">
        <f t="shared" si="20"/>
        <v>0</v>
      </c>
      <c r="I261" s="43">
        <f t="shared" si="21"/>
        <v>100</v>
      </c>
      <c r="J261" s="30"/>
      <c r="L261" s="31"/>
    </row>
    <row r="262" spans="1:12" ht="47.25" hidden="1">
      <c r="A262" s="20"/>
      <c r="B262" s="11" t="s">
        <v>225</v>
      </c>
      <c r="C262" s="6" t="s">
        <v>326</v>
      </c>
      <c r="D262" s="37"/>
      <c r="E262" s="37"/>
      <c r="F262" s="37">
        <v>0</v>
      </c>
      <c r="G262" s="36"/>
      <c r="H262" s="36">
        <f t="shared" si="20"/>
        <v>0</v>
      </c>
      <c r="I262" s="43" t="e">
        <f t="shared" si="21"/>
        <v>#DIV/0!</v>
      </c>
      <c r="J262" s="30"/>
      <c r="L262" s="31"/>
    </row>
    <row r="263" spans="1:12" ht="15.75">
      <c r="A263" s="20"/>
      <c r="B263" s="11" t="s">
        <v>214</v>
      </c>
      <c r="C263" s="6" t="s">
        <v>21</v>
      </c>
      <c r="D263" s="37">
        <f>D264+D272+D265+D268+D269+D271+D266+D267+D270</f>
        <v>432.5000000000004</v>
      </c>
      <c r="E263" s="37">
        <f>E264+E272+E265+E268+E269+E271+E266+E267+E270</f>
        <v>0</v>
      </c>
      <c r="F263" s="37">
        <f>F264+F272+F265+F268+F269+F271+F266+F267+F270</f>
        <v>427.2</v>
      </c>
      <c r="G263" s="36"/>
      <c r="H263" s="36">
        <f t="shared" si="20"/>
        <v>-5.300000000000409</v>
      </c>
      <c r="I263" s="43">
        <f t="shared" si="21"/>
        <v>98.77456647398834</v>
      </c>
      <c r="J263" s="30"/>
      <c r="L263" s="31"/>
    </row>
    <row r="264" spans="1:12" ht="63">
      <c r="A264" s="20" t="s">
        <v>67</v>
      </c>
      <c r="B264" s="9" t="s">
        <v>215</v>
      </c>
      <c r="C264" s="8" t="s">
        <v>376</v>
      </c>
      <c r="D264" s="41">
        <v>306</v>
      </c>
      <c r="E264" s="41"/>
      <c r="F264" s="36">
        <v>306</v>
      </c>
      <c r="G264" s="36"/>
      <c r="H264" s="36">
        <f t="shared" si="20"/>
        <v>0</v>
      </c>
      <c r="I264" s="43">
        <f t="shared" si="21"/>
        <v>100</v>
      </c>
      <c r="J264" s="30"/>
      <c r="L264" s="31"/>
    </row>
    <row r="265" spans="1:12" ht="78.75">
      <c r="A265" s="55"/>
      <c r="B265" s="11" t="s">
        <v>215</v>
      </c>
      <c r="C265" s="8" t="s">
        <v>433</v>
      </c>
      <c r="D265" s="37">
        <v>110</v>
      </c>
      <c r="E265" s="37"/>
      <c r="F265" s="37">
        <v>110</v>
      </c>
      <c r="G265" s="36"/>
      <c r="H265" s="36">
        <f t="shared" si="20"/>
        <v>0</v>
      </c>
      <c r="I265" s="43">
        <f t="shared" si="21"/>
        <v>100</v>
      </c>
      <c r="J265" s="7"/>
      <c r="L265" s="32"/>
    </row>
    <row r="266" spans="1:12" ht="68.25" customHeight="1">
      <c r="A266" s="55"/>
      <c r="B266" s="11" t="s">
        <v>215</v>
      </c>
      <c r="C266" s="8" t="s">
        <v>237</v>
      </c>
      <c r="D266" s="37">
        <v>16.5</v>
      </c>
      <c r="E266" s="37"/>
      <c r="F266" s="37">
        <v>11.2</v>
      </c>
      <c r="G266" s="36"/>
      <c r="H266" s="36">
        <f t="shared" si="20"/>
        <v>-5.300000000000001</v>
      </c>
      <c r="I266" s="43">
        <f t="shared" si="21"/>
        <v>67.87878787878788</v>
      </c>
      <c r="J266" s="7">
        <f>F243+F244+F239+F235+F223+F197+F198+F195</f>
        <v>2559.6</v>
      </c>
      <c r="K266" s="5">
        <f>J266-F189</f>
        <v>-5908</v>
      </c>
      <c r="L266" s="32"/>
    </row>
    <row r="267" spans="1:12" ht="78.75" hidden="1">
      <c r="A267" s="55"/>
      <c r="B267" s="11" t="s">
        <v>215</v>
      </c>
      <c r="C267" s="8" t="s">
        <v>431</v>
      </c>
      <c r="D267" s="37"/>
      <c r="E267" s="37"/>
      <c r="F267" s="37"/>
      <c r="G267" s="36"/>
      <c r="H267" s="36">
        <f t="shared" si="20"/>
        <v>0</v>
      </c>
      <c r="I267" s="43" t="e">
        <f t="shared" si="21"/>
        <v>#DIV/0!</v>
      </c>
      <c r="J267" s="7"/>
      <c r="L267" s="32"/>
    </row>
    <row r="268" spans="1:12" ht="100.5" customHeight="1" hidden="1">
      <c r="A268" s="55"/>
      <c r="B268" s="11" t="s">
        <v>215</v>
      </c>
      <c r="C268" s="6" t="s">
        <v>29</v>
      </c>
      <c r="D268" s="37"/>
      <c r="E268" s="37"/>
      <c r="F268" s="37">
        <v>0</v>
      </c>
      <c r="G268" s="36"/>
      <c r="H268" s="36">
        <f t="shared" si="20"/>
        <v>0</v>
      </c>
      <c r="I268" s="43" t="e">
        <f t="shared" si="21"/>
        <v>#DIV/0!</v>
      </c>
      <c r="J268" s="7"/>
      <c r="L268" s="32"/>
    </row>
    <row r="269" spans="1:12" ht="78.75" hidden="1">
      <c r="A269" s="55"/>
      <c r="B269" s="11" t="s">
        <v>215</v>
      </c>
      <c r="C269" s="6" t="s">
        <v>145</v>
      </c>
      <c r="D269" s="37"/>
      <c r="E269" s="37"/>
      <c r="F269" s="37"/>
      <c r="G269" s="36"/>
      <c r="H269" s="36">
        <f t="shared" si="20"/>
        <v>0</v>
      </c>
      <c r="I269" s="43" t="e">
        <f t="shared" si="21"/>
        <v>#DIV/0!</v>
      </c>
      <c r="J269" s="7"/>
      <c r="L269" s="32"/>
    </row>
    <row r="270" spans="1:12" ht="63" hidden="1">
      <c r="A270" s="55"/>
      <c r="B270" s="11" t="s">
        <v>215</v>
      </c>
      <c r="C270" s="6" t="s">
        <v>475</v>
      </c>
      <c r="D270" s="37"/>
      <c r="E270" s="37"/>
      <c r="F270" s="37"/>
      <c r="G270" s="36"/>
      <c r="H270" s="36">
        <f t="shared" si="20"/>
        <v>0</v>
      </c>
      <c r="I270" s="43" t="e">
        <f t="shared" si="21"/>
        <v>#DIV/0!</v>
      </c>
      <c r="J270" s="7"/>
      <c r="L270" s="32"/>
    </row>
    <row r="271" spans="1:12" ht="0.75" customHeight="1" hidden="1">
      <c r="A271" s="55"/>
      <c r="B271" s="11" t="s">
        <v>215</v>
      </c>
      <c r="C271" s="6" t="s">
        <v>432</v>
      </c>
      <c r="D271" s="37"/>
      <c r="E271" s="37"/>
      <c r="F271" s="37"/>
      <c r="G271" s="36"/>
      <c r="H271" s="36">
        <f t="shared" si="20"/>
        <v>0</v>
      </c>
      <c r="I271" s="43" t="e">
        <f t="shared" si="21"/>
        <v>#DIV/0!</v>
      </c>
      <c r="J271" s="7"/>
      <c r="L271" s="32"/>
    </row>
    <row r="272" spans="1:12" ht="20.25" customHeight="1" hidden="1">
      <c r="A272" s="55" t="s">
        <v>57</v>
      </c>
      <c r="B272" s="11" t="s">
        <v>288</v>
      </c>
      <c r="C272" s="12" t="s">
        <v>292</v>
      </c>
      <c r="D272" s="37">
        <f>4444.8-4246.99-197.81</f>
        <v>3.979039320256561E-13</v>
      </c>
      <c r="E272" s="37"/>
      <c r="F272" s="37">
        <v>0</v>
      </c>
      <c r="G272" s="36"/>
      <c r="H272" s="36">
        <f t="shared" si="20"/>
        <v>-3.979039320256561E-13</v>
      </c>
      <c r="I272" s="43">
        <f t="shared" si="21"/>
        <v>0</v>
      </c>
      <c r="J272" s="7"/>
      <c r="L272" s="32"/>
    </row>
    <row r="273" spans="1:12" s="63" customFormat="1" ht="15.75">
      <c r="A273" s="64"/>
      <c r="B273" s="64"/>
      <c r="C273" s="65" t="s">
        <v>220</v>
      </c>
      <c r="D273" s="66">
        <f>D274+D277+D283+D286+D290</f>
        <v>3892.2000000000003</v>
      </c>
      <c r="E273" s="66">
        <f>E274+E277+E283+E286+E290</f>
        <v>0</v>
      </c>
      <c r="F273" s="66">
        <f>F274+F277+F283+F286+F290</f>
        <v>3609.2999999999997</v>
      </c>
      <c r="G273" s="66">
        <f>G274+G277+G283+G286+G290</f>
        <v>0</v>
      </c>
      <c r="H273" s="67">
        <f t="shared" si="20"/>
        <v>-282.90000000000055</v>
      </c>
      <c r="I273" s="68">
        <f t="shared" si="21"/>
        <v>92.73161708031446</v>
      </c>
      <c r="J273" s="69"/>
      <c r="L273" s="70"/>
    </row>
    <row r="274" spans="1:12" ht="15.75">
      <c r="A274" s="27" t="s">
        <v>45</v>
      </c>
      <c r="B274" s="9" t="s">
        <v>46</v>
      </c>
      <c r="C274" s="15" t="s">
        <v>140</v>
      </c>
      <c r="D274" s="41">
        <f>D275+D276</f>
        <v>54</v>
      </c>
      <c r="E274" s="41">
        <f>E275+E276</f>
        <v>0</v>
      </c>
      <c r="F274" s="41">
        <f>F275+F276</f>
        <v>48.699999999999996</v>
      </c>
      <c r="G274" s="41">
        <f>G275+G276</f>
        <v>0</v>
      </c>
      <c r="H274" s="44">
        <f t="shared" si="20"/>
        <v>-5.300000000000004</v>
      </c>
      <c r="I274" s="43">
        <f t="shared" si="21"/>
        <v>90.18518518518518</v>
      </c>
      <c r="J274" s="7"/>
      <c r="L274" s="32"/>
    </row>
    <row r="275" spans="1:12" ht="20.25" customHeight="1">
      <c r="A275" s="27" t="s">
        <v>45</v>
      </c>
      <c r="B275" s="9" t="s">
        <v>46</v>
      </c>
      <c r="C275" s="12" t="s">
        <v>264</v>
      </c>
      <c r="D275" s="41">
        <v>44.4</v>
      </c>
      <c r="E275" s="41"/>
      <c r="F275" s="41">
        <v>44.4</v>
      </c>
      <c r="G275" s="41"/>
      <c r="H275" s="44">
        <f t="shared" si="20"/>
        <v>0</v>
      </c>
      <c r="I275" s="43">
        <f t="shared" si="21"/>
        <v>100</v>
      </c>
      <c r="J275" s="7"/>
      <c r="L275" s="32"/>
    </row>
    <row r="276" spans="1:12" ht="17.25" customHeight="1">
      <c r="A276" s="27" t="s">
        <v>45</v>
      </c>
      <c r="B276" s="9" t="s">
        <v>46</v>
      </c>
      <c r="C276" s="6" t="s">
        <v>469</v>
      </c>
      <c r="D276" s="41">
        <v>9.6</v>
      </c>
      <c r="E276" s="41"/>
      <c r="F276" s="41">
        <v>4.3</v>
      </c>
      <c r="G276" s="41"/>
      <c r="H276" s="44">
        <f t="shared" si="20"/>
        <v>-5.3</v>
      </c>
      <c r="I276" s="43">
        <f t="shared" si="21"/>
        <v>44.79166666666667</v>
      </c>
      <c r="J276" s="7"/>
      <c r="L276" s="32"/>
    </row>
    <row r="277" spans="1:12" ht="15.75">
      <c r="A277" s="20" t="s">
        <v>47</v>
      </c>
      <c r="B277" s="9" t="s">
        <v>48</v>
      </c>
      <c r="C277" s="12" t="s">
        <v>22</v>
      </c>
      <c r="D277" s="41">
        <f>D278+D279+D280+D281+D282</f>
        <v>3596</v>
      </c>
      <c r="E277" s="41">
        <f>E278+E279+E280+E281+E282</f>
        <v>0</v>
      </c>
      <c r="F277" s="41">
        <f>F278+F279+F280+F281+F282</f>
        <v>3345.3</v>
      </c>
      <c r="G277" s="41"/>
      <c r="H277" s="44">
        <f t="shared" si="20"/>
        <v>-250.69999999999982</v>
      </c>
      <c r="I277" s="43">
        <f t="shared" si="21"/>
        <v>93.02836484983315</v>
      </c>
      <c r="J277" s="7"/>
      <c r="L277" s="32"/>
    </row>
    <row r="278" spans="1:12" ht="15.75">
      <c r="A278" s="20"/>
      <c r="B278" s="9" t="s">
        <v>105</v>
      </c>
      <c r="C278" s="8" t="s">
        <v>271</v>
      </c>
      <c r="D278" s="41">
        <v>1885.8</v>
      </c>
      <c r="E278" s="41"/>
      <c r="F278" s="41">
        <v>1743.4</v>
      </c>
      <c r="G278" s="41"/>
      <c r="H278" s="44">
        <f t="shared" si="20"/>
        <v>-142.39999999999986</v>
      </c>
      <c r="I278" s="43">
        <f t="shared" si="21"/>
        <v>92.44882808357197</v>
      </c>
      <c r="J278" s="7"/>
      <c r="L278" s="32"/>
    </row>
    <row r="279" spans="1:12" ht="15.75">
      <c r="A279" s="20"/>
      <c r="B279" s="9" t="s">
        <v>107</v>
      </c>
      <c r="C279" s="8" t="s">
        <v>270</v>
      </c>
      <c r="D279" s="41">
        <v>1693.4</v>
      </c>
      <c r="E279" s="41"/>
      <c r="F279" s="41">
        <v>1587.6</v>
      </c>
      <c r="G279" s="41"/>
      <c r="H279" s="44">
        <f t="shared" si="20"/>
        <v>-105.80000000000018</v>
      </c>
      <c r="I279" s="43">
        <f t="shared" si="21"/>
        <v>93.75221447974488</v>
      </c>
      <c r="J279" s="7"/>
      <c r="L279" s="32"/>
    </row>
    <row r="280" spans="1:12" ht="15.75">
      <c r="A280" s="20"/>
      <c r="B280" s="9" t="s">
        <v>109</v>
      </c>
      <c r="C280" s="12" t="s">
        <v>143</v>
      </c>
      <c r="D280" s="41">
        <v>8.8</v>
      </c>
      <c r="E280" s="41"/>
      <c r="F280" s="41">
        <v>6.3</v>
      </c>
      <c r="G280" s="41"/>
      <c r="H280" s="44">
        <f t="shared" si="20"/>
        <v>-2.500000000000001</v>
      </c>
      <c r="I280" s="43">
        <f t="shared" si="21"/>
        <v>71.59090909090908</v>
      </c>
      <c r="J280" s="7"/>
      <c r="L280" s="32"/>
    </row>
    <row r="281" spans="1:12" ht="30.75" customHeight="1">
      <c r="A281" s="20"/>
      <c r="B281" s="9" t="s">
        <v>126</v>
      </c>
      <c r="C281" s="12" t="s">
        <v>148</v>
      </c>
      <c r="D281" s="41">
        <v>8</v>
      </c>
      <c r="E281" s="41"/>
      <c r="F281" s="41">
        <v>8</v>
      </c>
      <c r="G281" s="41"/>
      <c r="H281" s="44">
        <f t="shared" si="20"/>
        <v>0</v>
      </c>
      <c r="I281" s="43">
        <f t="shared" si="21"/>
        <v>100</v>
      </c>
      <c r="J281" s="7"/>
      <c r="L281" s="32"/>
    </row>
    <row r="282" spans="1:12" ht="31.5" hidden="1">
      <c r="A282" s="20"/>
      <c r="B282" s="9" t="s">
        <v>121</v>
      </c>
      <c r="C282" s="12" t="s">
        <v>149</v>
      </c>
      <c r="D282" s="41"/>
      <c r="E282" s="41"/>
      <c r="F282" s="41"/>
      <c r="G282" s="41"/>
      <c r="H282" s="44">
        <f t="shared" si="20"/>
        <v>0</v>
      </c>
      <c r="I282" s="43" t="e">
        <f t="shared" si="21"/>
        <v>#DIV/0!</v>
      </c>
      <c r="J282" s="7"/>
      <c r="L282" s="32"/>
    </row>
    <row r="283" spans="1:12" ht="15.75">
      <c r="A283" s="20"/>
      <c r="B283" s="9" t="s">
        <v>50</v>
      </c>
      <c r="C283" s="12" t="s">
        <v>23</v>
      </c>
      <c r="D283" s="41">
        <f>D284+D285</f>
        <v>78.4</v>
      </c>
      <c r="E283" s="41">
        <f>E284+E285</f>
        <v>0</v>
      </c>
      <c r="F283" s="41">
        <f>F284+F285</f>
        <v>77.7</v>
      </c>
      <c r="G283" s="41"/>
      <c r="H283" s="44">
        <f t="shared" si="20"/>
        <v>-0.7000000000000028</v>
      </c>
      <c r="I283" s="43">
        <f t="shared" si="21"/>
        <v>99.10714285714285</v>
      </c>
      <c r="J283" s="7"/>
      <c r="L283" s="32"/>
    </row>
    <row r="284" spans="1:12" ht="63" hidden="1">
      <c r="A284" s="20"/>
      <c r="B284" s="9" t="s">
        <v>250</v>
      </c>
      <c r="C284" s="6" t="s">
        <v>481</v>
      </c>
      <c r="D284" s="37"/>
      <c r="E284" s="37"/>
      <c r="F284" s="36"/>
      <c r="G284" s="36"/>
      <c r="H284" s="44">
        <f t="shared" si="20"/>
        <v>0</v>
      </c>
      <c r="I284" s="43" t="e">
        <f t="shared" si="21"/>
        <v>#DIV/0!</v>
      </c>
      <c r="J284" s="7"/>
      <c r="L284" s="32"/>
    </row>
    <row r="285" spans="1:12" ht="63">
      <c r="A285" s="27" t="s">
        <v>60</v>
      </c>
      <c r="B285" s="9" t="s">
        <v>61</v>
      </c>
      <c r="C285" s="12" t="s">
        <v>262</v>
      </c>
      <c r="D285" s="37">
        <v>78.4</v>
      </c>
      <c r="E285" s="37"/>
      <c r="F285" s="36">
        <v>77.7</v>
      </c>
      <c r="G285" s="36">
        <f>F285-L277</f>
        <v>77.7</v>
      </c>
      <c r="H285" s="44">
        <f aca="true" t="shared" si="22" ref="H285:H314">F285-D285</f>
        <v>-0.7000000000000028</v>
      </c>
      <c r="I285" s="43">
        <f aca="true" t="shared" si="23" ref="I285:I314">F285/D285*100</f>
        <v>99.10714285714285</v>
      </c>
      <c r="J285" s="7"/>
      <c r="L285" s="32"/>
    </row>
    <row r="286" spans="1:12" ht="15.75">
      <c r="A286" s="52" t="s">
        <v>71</v>
      </c>
      <c r="B286" s="11" t="s">
        <v>84</v>
      </c>
      <c r="C286" s="6" t="s">
        <v>24</v>
      </c>
      <c r="D286" s="41">
        <f>D287+D288+D289</f>
        <v>163.79999999999998</v>
      </c>
      <c r="E286" s="41">
        <f>E287+E288+E289</f>
        <v>0</v>
      </c>
      <c r="F286" s="41">
        <f>F287+F288+F289</f>
        <v>137.6</v>
      </c>
      <c r="G286" s="41"/>
      <c r="H286" s="44">
        <f t="shared" si="22"/>
        <v>-26.19999999999999</v>
      </c>
      <c r="I286" s="43">
        <f t="shared" si="23"/>
        <v>84.004884004884</v>
      </c>
      <c r="J286" s="7"/>
      <c r="L286" s="32"/>
    </row>
    <row r="287" spans="1:12" ht="15" customHeight="1">
      <c r="A287" s="52"/>
      <c r="B287" s="11" t="s">
        <v>196</v>
      </c>
      <c r="C287" s="19" t="s">
        <v>5</v>
      </c>
      <c r="D287" s="41">
        <v>0.1</v>
      </c>
      <c r="E287" s="41"/>
      <c r="F287" s="41">
        <v>0.1</v>
      </c>
      <c r="G287" s="41"/>
      <c r="H287" s="44">
        <f t="shared" si="22"/>
        <v>0</v>
      </c>
      <c r="I287" s="43">
        <f t="shared" si="23"/>
        <v>100</v>
      </c>
      <c r="J287" s="7"/>
      <c r="L287" s="32"/>
    </row>
    <row r="288" spans="1:12" ht="15.75">
      <c r="A288" s="52"/>
      <c r="B288" s="11" t="s">
        <v>35</v>
      </c>
      <c r="C288" s="19" t="s">
        <v>26</v>
      </c>
      <c r="D288" s="41">
        <v>6.1</v>
      </c>
      <c r="E288" s="41"/>
      <c r="F288" s="41">
        <v>6.1</v>
      </c>
      <c r="G288" s="41"/>
      <c r="H288" s="44">
        <f t="shared" si="22"/>
        <v>0</v>
      </c>
      <c r="I288" s="43">
        <f t="shared" si="23"/>
        <v>100</v>
      </c>
      <c r="J288" s="7"/>
      <c r="L288" s="32"/>
    </row>
    <row r="289" spans="1:12" ht="15.75">
      <c r="A289" s="52"/>
      <c r="B289" s="11" t="s">
        <v>197</v>
      </c>
      <c r="C289" s="56" t="s">
        <v>25</v>
      </c>
      <c r="D289" s="41">
        <v>157.6</v>
      </c>
      <c r="E289" s="41"/>
      <c r="F289" s="41">
        <v>131.4</v>
      </c>
      <c r="G289" s="41"/>
      <c r="H289" s="44">
        <f t="shared" si="22"/>
        <v>-26.19999999999999</v>
      </c>
      <c r="I289" s="43">
        <f t="shared" si="23"/>
        <v>83.3756345177665</v>
      </c>
      <c r="J289" s="7"/>
      <c r="L289" s="32"/>
    </row>
    <row r="290" spans="1:12" ht="30.75" customHeight="1" hidden="1">
      <c r="A290" s="52"/>
      <c r="B290" s="11" t="s">
        <v>73</v>
      </c>
      <c r="C290" s="8" t="s">
        <v>7</v>
      </c>
      <c r="D290" s="41">
        <f>D291</f>
        <v>0</v>
      </c>
      <c r="E290" s="41">
        <f>E291</f>
        <v>0</v>
      </c>
      <c r="F290" s="41">
        <f>F291</f>
        <v>0</v>
      </c>
      <c r="G290" s="41"/>
      <c r="H290" s="44">
        <f t="shared" si="22"/>
        <v>0</v>
      </c>
      <c r="I290" s="43" t="e">
        <f t="shared" si="23"/>
        <v>#DIV/0!</v>
      </c>
      <c r="J290" s="7"/>
      <c r="L290" s="32"/>
    </row>
    <row r="291" spans="1:12" ht="31.5" hidden="1">
      <c r="A291" s="52"/>
      <c r="B291" s="11" t="s">
        <v>74</v>
      </c>
      <c r="C291" s="8" t="s">
        <v>265</v>
      </c>
      <c r="D291" s="41"/>
      <c r="E291" s="41"/>
      <c r="F291" s="41"/>
      <c r="G291" s="41"/>
      <c r="H291" s="44">
        <f t="shared" si="22"/>
        <v>0</v>
      </c>
      <c r="I291" s="43" t="e">
        <f t="shared" si="23"/>
        <v>#DIV/0!</v>
      </c>
      <c r="J291" s="7"/>
      <c r="L291" s="32"/>
    </row>
    <row r="292" spans="1:12" s="63" customFormat="1" ht="15.75">
      <c r="A292" s="71"/>
      <c r="B292" s="72"/>
      <c r="C292" s="65" t="s">
        <v>222</v>
      </c>
      <c r="D292" s="66">
        <f>D293+D294+D301+D305+D306+D312</f>
        <v>1429.71</v>
      </c>
      <c r="E292" s="66">
        <f>E293+E294+E301+E305+E306+E312</f>
        <v>0.1</v>
      </c>
      <c r="F292" s="66">
        <f>F293+F294+F301+F305+F306+F312</f>
        <v>1428.71</v>
      </c>
      <c r="G292" s="66"/>
      <c r="H292" s="67">
        <f t="shared" si="22"/>
        <v>-1</v>
      </c>
      <c r="I292" s="68">
        <f t="shared" si="23"/>
        <v>99.93005574557078</v>
      </c>
      <c r="J292" s="69"/>
      <c r="L292" s="70"/>
    </row>
    <row r="293" spans="1:12" ht="15.75">
      <c r="A293" s="27"/>
      <c r="B293" s="9" t="s">
        <v>46</v>
      </c>
      <c r="C293" s="15" t="s">
        <v>302</v>
      </c>
      <c r="D293" s="41">
        <v>3.7</v>
      </c>
      <c r="E293" s="41"/>
      <c r="F293" s="41">
        <v>2.9</v>
      </c>
      <c r="G293" s="41"/>
      <c r="H293" s="44">
        <f t="shared" si="22"/>
        <v>-0.8000000000000003</v>
      </c>
      <c r="I293" s="43">
        <f t="shared" si="23"/>
        <v>78.37837837837837</v>
      </c>
      <c r="J293" s="7"/>
      <c r="L293" s="32"/>
    </row>
    <row r="294" spans="1:12" ht="15.75">
      <c r="A294" s="20" t="s">
        <v>47</v>
      </c>
      <c r="B294" s="9" t="s">
        <v>48</v>
      </c>
      <c r="C294" s="12" t="s">
        <v>22</v>
      </c>
      <c r="D294" s="41">
        <f>D295+D296+D297+D298+D300+D299</f>
        <v>1038.11</v>
      </c>
      <c r="E294" s="41">
        <f>E295+E296+E297+E298+E300+E299</f>
        <v>0</v>
      </c>
      <c r="F294" s="41">
        <f>F295+F296+F297+F298+F300+F299</f>
        <v>1037.9099999999999</v>
      </c>
      <c r="G294" s="41"/>
      <c r="H294" s="44">
        <f t="shared" si="22"/>
        <v>-0.20000000000004547</v>
      </c>
      <c r="I294" s="43">
        <f t="shared" si="23"/>
        <v>99.98073421891706</v>
      </c>
      <c r="J294" s="7"/>
      <c r="L294" s="32"/>
    </row>
    <row r="295" spans="1:12" ht="15.75">
      <c r="A295" s="20"/>
      <c r="B295" s="9" t="s">
        <v>105</v>
      </c>
      <c r="C295" s="8" t="s">
        <v>271</v>
      </c>
      <c r="D295" s="41">
        <v>727.8</v>
      </c>
      <c r="E295" s="41"/>
      <c r="F295" s="41">
        <v>727.8</v>
      </c>
      <c r="G295" s="41"/>
      <c r="H295" s="44">
        <f t="shared" si="22"/>
        <v>0</v>
      </c>
      <c r="I295" s="43">
        <f t="shared" si="23"/>
        <v>100</v>
      </c>
      <c r="J295" s="7"/>
      <c r="L295" s="32"/>
    </row>
    <row r="296" spans="1:12" ht="15.75">
      <c r="A296" s="20"/>
      <c r="B296" s="9" t="s">
        <v>107</v>
      </c>
      <c r="C296" s="8" t="s">
        <v>270</v>
      </c>
      <c r="D296" s="41">
        <v>287.2</v>
      </c>
      <c r="E296" s="41"/>
      <c r="F296" s="41">
        <v>287</v>
      </c>
      <c r="G296" s="41"/>
      <c r="H296" s="44">
        <f t="shared" si="22"/>
        <v>-0.19999999999998863</v>
      </c>
      <c r="I296" s="43">
        <f t="shared" si="23"/>
        <v>99.93036211699165</v>
      </c>
      <c r="J296" s="7"/>
      <c r="L296" s="32"/>
    </row>
    <row r="297" spans="1:12" ht="15.75">
      <c r="A297" s="20"/>
      <c r="B297" s="9" t="s">
        <v>109</v>
      </c>
      <c r="C297" s="12" t="s">
        <v>143</v>
      </c>
      <c r="D297" s="41">
        <v>23.1</v>
      </c>
      <c r="E297" s="41"/>
      <c r="F297" s="41">
        <v>23.1</v>
      </c>
      <c r="G297" s="41"/>
      <c r="H297" s="44">
        <f t="shared" si="22"/>
        <v>0</v>
      </c>
      <c r="I297" s="43">
        <f t="shared" si="23"/>
        <v>100</v>
      </c>
      <c r="J297" s="7"/>
      <c r="L297" s="32"/>
    </row>
    <row r="298" spans="1:12" ht="0.75" customHeight="1" hidden="1">
      <c r="A298" s="20"/>
      <c r="B298" s="9" t="s">
        <v>124</v>
      </c>
      <c r="C298" s="12" t="s">
        <v>272</v>
      </c>
      <c r="D298" s="41"/>
      <c r="E298" s="41"/>
      <c r="F298" s="41"/>
      <c r="G298" s="41"/>
      <c r="H298" s="44">
        <f t="shared" si="22"/>
        <v>0</v>
      </c>
      <c r="I298" s="43" t="e">
        <f t="shared" si="23"/>
        <v>#DIV/0!</v>
      </c>
      <c r="J298" s="7"/>
      <c r="L298" s="32"/>
    </row>
    <row r="299" spans="1:12" ht="31.5" hidden="1">
      <c r="A299" s="20"/>
      <c r="B299" s="9" t="s">
        <v>126</v>
      </c>
      <c r="C299" s="12" t="s">
        <v>148</v>
      </c>
      <c r="D299" s="41"/>
      <c r="E299" s="41"/>
      <c r="F299" s="41"/>
      <c r="G299" s="41"/>
      <c r="H299" s="44">
        <f t="shared" si="22"/>
        <v>0</v>
      </c>
      <c r="I299" s="43" t="e">
        <f t="shared" si="23"/>
        <v>#DIV/0!</v>
      </c>
      <c r="J299" s="7"/>
      <c r="L299" s="32"/>
    </row>
    <row r="300" spans="1:12" ht="24" customHeight="1">
      <c r="A300" s="20"/>
      <c r="B300" s="9" t="s">
        <v>121</v>
      </c>
      <c r="C300" s="12" t="s">
        <v>149</v>
      </c>
      <c r="D300" s="73">
        <v>0.01</v>
      </c>
      <c r="E300" s="73"/>
      <c r="F300" s="73">
        <v>0.01</v>
      </c>
      <c r="G300" s="73"/>
      <c r="H300" s="44">
        <f t="shared" si="22"/>
        <v>0</v>
      </c>
      <c r="I300" s="43">
        <f t="shared" si="23"/>
        <v>100</v>
      </c>
      <c r="J300" s="7"/>
      <c r="L300" s="32"/>
    </row>
    <row r="301" spans="1:12" ht="0.75" customHeight="1" hidden="1">
      <c r="A301" s="20"/>
      <c r="B301" s="9" t="s">
        <v>50</v>
      </c>
      <c r="C301" s="12" t="s">
        <v>23</v>
      </c>
      <c r="D301" s="41">
        <f>D302+D303+D304</f>
        <v>341.5</v>
      </c>
      <c r="E301" s="41">
        <f>E302+E303+E304</f>
        <v>0</v>
      </c>
      <c r="F301" s="41">
        <f>F302+F303+F304</f>
        <v>341.5</v>
      </c>
      <c r="G301" s="41"/>
      <c r="H301" s="44">
        <f t="shared" si="22"/>
        <v>0</v>
      </c>
      <c r="I301" s="43">
        <f t="shared" si="23"/>
        <v>100</v>
      </c>
      <c r="J301" s="7"/>
      <c r="L301" s="32"/>
    </row>
    <row r="302" spans="1:12" ht="31.5" hidden="1">
      <c r="A302" s="20"/>
      <c r="B302" s="9" t="s">
        <v>58</v>
      </c>
      <c r="C302" s="12" t="s">
        <v>417</v>
      </c>
      <c r="D302" s="41"/>
      <c r="E302" s="41"/>
      <c r="F302" s="41"/>
      <c r="G302" s="41"/>
      <c r="H302" s="44">
        <f t="shared" si="22"/>
        <v>0</v>
      </c>
      <c r="I302" s="43" t="e">
        <f t="shared" si="23"/>
        <v>#DIV/0!</v>
      </c>
      <c r="J302" s="7"/>
      <c r="L302" s="32"/>
    </row>
    <row r="303" spans="1:12" ht="31.5" hidden="1">
      <c r="A303" s="20"/>
      <c r="B303" s="9" t="s">
        <v>114</v>
      </c>
      <c r="C303" s="12" t="s">
        <v>260</v>
      </c>
      <c r="D303" s="41"/>
      <c r="E303" s="41"/>
      <c r="F303" s="41"/>
      <c r="G303" s="41"/>
      <c r="H303" s="44">
        <f t="shared" si="22"/>
        <v>0</v>
      </c>
      <c r="I303" s="43" t="e">
        <f t="shared" si="23"/>
        <v>#DIV/0!</v>
      </c>
      <c r="J303" s="7"/>
      <c r="L303" s="32"/>
    </row>
    <row r="304" spans="1:12" ht="63">
      <c r="A304" s="20"/>
      <c r="B304" s="9" t="s">
        <v>61</v>
      </c>
      <c r="C304" s="12" t="s">
        <v>262</v>
      </c>
      <c r="D304" s="41">
        <v>341.5</v>
      </c>
      <c r="E304" s="41"/>
      <c r="F304" s="41">
        <v>341.5</v>
      </c>
      <c r="G304" s="41"/>
      <c r="H304" s="44">
        <f t="shared" si="22"/>
        <v>0</v>
      </c>
      <c r="I304" s="43">
        <f t="shared" si="23"/>
        <v>100</v>
      </c>
      <c r="J304" s="7"/>
      <c r="L304" s="32"/>
    </row>
    <row r="305" spans="1:12" ht="50.25" customHeight="1">
      <c r="A305" s="27" t="s">
        <v>60</v>
      </c>
      <c r="B305" s="9" t="s">
        <v>70</v>
      </c>
      <c r="C305" s="6" t="s">
        <v>27</v>
      </c>
      <c r="D305" s="37">
        <v>10</v>
      </c>
      <c r="E305" s="37"/>
      <c r="F305" s="37">
        <v>10</v>
      </c>
      <c r="G305" s="36"/>
      <c r="H305" s="44">
        <f t="shared" si="22"/>
        <v>0</v>
      </c>
      <c r="I305" s="43">
        <f t="shared" si="23"/>
        <v>100</v>
      </c>
      <c r="J305" s="7"/>
      <c r="L305" s="32"/>
    </row>
    <row r="306" spans="1:12" ht="15.75">
      <c r="A306" s="52" t="s">
        <v>71</v>
      </c>
      <c r="B306" s="11" t="s">
        <v>84</v>
      </c>
      <c r="C306" s="8" t="s">
        <v>24</v>
      </c>
      <c r="D306" s="45">
        <f>D307+D308+D309+D310</f>
        <v>34.4</v>
      </c>
      <c r="E306" s="45">
        <f>E307+E308+E309+E310</f>
        <v>0</v>
      </c>
      <c r="F306" s="45">
        <f>F307+F308+F309+F310</f>
        <v>34.4</v>
      </c>
      <c r="G306" s="41"/>
      <c r="H306" s="44">
        <f t="shared" si="22"/>
        <v>0</v>
      </c>
      <c r="I306" s="43">
        <f t="shared" si="23"/>
        <v>100</v>
      </c>
      <c r="J306" s="7"/>
      <c r="L306" s="32"/>
    </row>
    <row r="307" spans="1:12" ht="15.75">
      <c r="A307" s="52"/>
      <c r="B307" s="11" t="s">
        <v>195</v>
      </c>
      <c r="C307" s="19" t="s">
        <v>28</v>
      </c>
      <c r="D307" s="45">
        <v>11.2</v>
      </c>
      <c r="E307" s="41"/>
      <c r="F307" s="41">
        <v>11.2</v>
      </c>
      <c r="G307" s="41"/>
      <c r="H307" s="44">
        <f t="shared" si="22"/>
        <v>0</v>
      </c>
      <c r="I307" s="43">
        <f t="shared" si="23"/>
        <v>100</v>
      </c>
      <c r="J307" s="7"/>
      <c r="L307" s="32"/>
    </row>
    <row r="308" spans="1:12" ht="15.75">
      <c r="A308" s="52"/>
      <c r="B308" s="11" t="s">
        <v>196</v>
      </c>
      <c r="C308" s="19" t="s">
        <v>436</v>
      </c>
      <c r="D308" s="45">
        <v>0.2</v>
      </c>
      <c r="E308" s="41"/>
      <c r="F308" s="41">
        <v>0.2</v>
      </c>
      <c r="G308" s="41"/>
      <c r="H308" s="44">
        <f t="shared" si="22"/>
        <v>0</v>
      </c>
      <c r="I308" s="43">
        <f t="shared" si="23"/>
        <v>100</v>
      </c>
      <c r="J308" s="7"/>
      <c r="L308" s="32"/>
    </row>
    <row r="309" spans="1:12" ht="15.75">
      <c r="A309" s="52"/>
      <c r="B309" s="11" t="s">
        <v>197</v>
      </c>
      <c r="C309" s="56" t="s">
        <v>25</v>
      </c>
      <c r="D309" s="45">
        <v>0.7</v>
      </c>
      <c r="E309" s="41"/>
      <c r="F309" s="41">
        <v>0.7</v>
      </c>
      <c r="G309" s="41"/>
      <c r="H309" s="44">
        <f t="shared" si="22"/>
        <v>0</v>
      </c>
      <c r="I309" s="43">
        <f t="shared" si="23"/>
        <v>100</v>
      </c>
      <c r="J309" s="7"/>
      <c r="L309" s="32"/>
    </row>
    <row r="310" spans="1:12" ht="30.75" customHeight="1">
      <c r="A310" s="52"/>
      <c r="B310" s="11" t="s">
        <v>174</v>
      </c>
      <c r="C310" s="56" t="s">
        <v>30</v>
      </c>
      <c r="D310" s="45">
        <v>22.3</v>
      </c>
      <c r="E310" s="41"/>
      <c r="F310" s="41">
        <v>22.3</v>
      </c>
      <c r="G310" s="41"/>
      <c r="H310" s="44">
        <f t="shared" si="22"/>
        <v>0</v>
      </c>
      <c r="I310" s="43">
        <f t="shared" si="23"/>
        <v>100</v>
      </c>
      <c r="J310" s="7"/>
      <c r="L310" s="32"/>
    </row>
    <row r="311" spans="1:12" ht="63" hidden="1">
      <c r="A311" s="52"/>
      <c r="B311" s="11" t="s">
        <v>165</v>
      </c>
      <c r="C311" s="6" t="s">
        <v>31</v>
      </c>
      <c r="D311" s="45"/>
      <c r="E311" s="41"/>
      <c r="F311" s="41"/>
      <c r="G311" s="41"/>
      <c r="H311" s="44">
        <f t="shared" si="22"/>
        <v>0</v>
      </c>
      <c r="I311" s="43" t="e">
        <f t="shared" si="23"/>
        <v>#DIV/0!</v>
      </c>
      <c r="J311" s="7"/>
      <c r="L311" s="32"/>
    </row>
    <row r="312" spans="1:12" ht="31.5">
      <c r="A312" s="27" t="s">
        <v>72</v>
      </c>
      <c r="B312" s="9" t="s">
        <v>74</v>
      </c>
      <c r="C312" s="15" t="s">
        <v>265</v>
      </c>
      <c r="D312" s="37">
        <v>2</v>
      </c>
      <c r="E312" s="37">
        <v>0.1</v>
      </c>
      <c r="F312" s="36">
        <v>2</v>
      </c>
      <c r="G312" s="36" t="e">
        <f>F312-#REF!</f>
        <v>#REF!</v>
      </c>
      <c r="H312" s="44">
        <f t="shared" si="22"/>
        <v>0</v>
      </c>
      <c r="I312" s="43">
        <f t="shared" si="23"/>
        <v>100</v>
      </c>
      <c r="J312" s="7"/>
      <c r="L312" s="7"/>
    </row>
    <row r="313" spans="1:12" ht="18" customHeight="1">
      <c r="A313" s="27"/>
      <c r="B313" s="27"/>
      <c r="C313" s="12" t="s">
        <v>139</v>
      </c>
      <c r="D313" s="37">
        <f>D189+D273+D292</f>
        <v>16178.509999999998</v>
      </c>
      <c r="E313" s="37">
        <f>E189+E273+E292</f>
        <v>0.1</v>
      </c>
      <c r="F313" s="37">
        <f>F189+F273+F292</f>
        <v>13505.61</v>
      </c>
      <c r="G313" s="37" t="e">
        <f>G273+#REF!+#REF!</f>
        <v>#REF!</v>
      </c>
      <c r="H313" s="44">
        <f t="shared" si="22"/>
        <v>-2672.899999999998</v>
      </c>
      <c r="I313" s="43">
        <f t="shared" si="23"/>
        <v>83.47870106703276</v>
      </c>
      <c r="L313" s="31"/>
    </row>
    <row r="314" spans="1:12" ht="18" customHeight="1">
      <c r="A314" s="27"/>
      <c r="B314" s="27"/>
      <c r="C314" s="12" t="s">
        <v>37</v>
      </c>
      <c r="D314" s="37">
        <f>D313+D187</f>
        <v>200075.81</v>
      </c>
      <c r="E314" s="37"/>
      <c r="F314" s="37">
        <f>F313+F187</f>
        <v>196039.11</v>
      </c>
      <c r="G314" s="37"/>
      <c r="H314" s="44">
        <f t="shared" si="22"/>
        <v>-4036.7000000000116</v>
      </c>
      <c r="I314" s="43">
        <f t="shared" si="23"/>
        <v>97.98241476568306</v>
      </c>
      <c r="L314" s="31"/>
    </row>
    <row r="315" spans="1:14" s="62" customFormat="1" ht="78" customHeight="1">
      <c r="A315" s="96" t="s">
        <v>257</v>
      </c>
      <c r="B315" s="96"/>
      <c r="C315" s="96"/>
      <c r="D315" s="96"/>
      <c r="E315" s="61"/>
      <c r="F315" s="95" t="s">
        <v>273</v>
      </c>
      <c r="G315" s="95"/>
      <c r="H315" s="95"/>
      <c r="I315" s="95"/>
      <c r="K315" s="74"/>
      <c r="L315" s="75"/>
      <c r="M315" s="74"/>
      <c r="N315" s="74"/>
    </row>
    <row r="316" spans="1:14" ht="18" customHeight="1">
      <c r="A316" s="86"/>
      <c r="B316" s="86"/>
      <c r="C316" s="86"/>
      <c r="G316" s="89"/>
      <c r="H316" s="89"/>
      <c r="K316" s="63"/>
      <c r="L316" s="76"/>
      <c r="M316" s="63"/>
      <c r="N316" s="63"/>
    </row>
    <row r="317" spans="1:14" ht="18" customHeight="1">
      <c r="A317" s="86"/>
      <c r="B317" s="86"/>
      <c r="C317" s="86"/>
      <c r="D317" s="85" t="s">
        <v>378</v>
      </c>
      <c r="E317" s="85"/>
      <c r="F317" s="85"/>
      <c r="K317" s="63"/>
      <c r="L317" s="76"/>
      <c r="M317" s="63"/>
      <c r="N317" s="63"/>
    </row>
    <row r="318" spans="3:14" ht="15.75">
      <c r="C318" s="28"/>
      <c r="D318" s="38">
        <f>D263+D251+D246+D241+D237+D234+D227+D224+D221+D219+D217+D216+D213+D212+D204+D196+D193+D190+D220</f>
        <v>6548.1</v>
      </c>
      <c r="E318" s="38">
        <f>E263+E251+E246+E241+E237+E234+E227+E224+E221+E219+E217+E216+E213+E212+E204+E196+E193+E190+E220</f>
        <v>0</v>
      </c>
      <c r="F318" s="38">
        <f>F263+F251+F246+F241+F237+F234+F227+F224+F221+F219+F217+F216+F213+F212+F204+F196+F193+F190+F220</f>
        <v>5556.099999999999</v>
      </c>
      <c r="K318" s="63"/>
      <c r="L318" s="77"/>
      <c r="M318" s="63"/>
      <c r="N318" s="63"/>
    </row>
    <row r="319" spans="1:14" ht="15.75">
      <c r="A319" s="63"/>
      <c r="B319" s="63"/>
      <c r="C319" s="78"/>
      <c r="D319" s="79"/>
      <c r="E319" s="79"/>
      <c r="F319" s="79"/>
      <c r="G319" s="79"/>
      <c r="H319" s="63"/>
      <c r="I319" s="63"/>
      <c r="J319" s="63"/>
      <c r="K319" s="63"/>
      <c r="L319" s="80"/>
      <c r="M319" s="63"/>
      <c r="N319" s="63"/>
    </row>
    <row r="320" spans="3:12" ht="45" customHeight="1">
      <c r="C320" s="28"/>
      <c r="D320" s="5"/>
      <c r="E320" s="5"/>
      <c r="F320" s="5"/>
      <c r="G320" s="5"/>
      <c r="H320" s="5"/>
      <c r="L320" s="57"/>
    </row>
    <row r="321" spans="3:12" ht="84" customHeight="1">
      <c r="C321" s="28"/>
      <c r="D321" s="5"/>
      <c r="E321" s="5"/>
      <c r="F321" s="5"/>
      <c r="G321" s="5"/>
      <c r="L321" s="31"/>
    </row>
    <row r="322" spans="3:12" ht="15.75">
      <c r="C322" s="28"/>
      <c r="L322" s="57"/>
    </row>
    <row r="323" spans="3:12" ht="15.75">
      <c r="C323" s="28"/>
      <c r="D323" s="5"/>
      <c r="E323" s="5"/>
      <c r="F323" s="5"/>
      <c r="G323" s="5"/>
      <c r="L323" s="31"/>
    </row>
    <row r="324" ht="15.75">
      <c r="L324" s="31"/>
    </row>
    <row r="325" ht="15.75">
      <c r="L325" s="31"/>
    </row>
    <row r="326" ht="15.75">
      <c r="L326" s="31"/>
    </row>
    <row r="327" ht="15.75">
      <c r="L327" s="31"/>
    </row>
    <row r="328" ht="15.7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sheetData>
  <sheetProtection/>
  <mergeCells count="12">
    <mergeCell ref="F315:I315"/>
    <mergeCell ref="A315:D315"/>
    <mergeCell ref="D317:F317"/>
    <mergeCell ref="A317:C317"/>
    <mergeCell ref="F1:I1"/>
    <mergeCell ref="A4:I4"/>
    <mergeCell ref="A5:I5"/>
    <mergeCell ref="A316:C316"/>
    <mergeCell ref="G316:H316"/>
    <mergeCell ref="H6:I6"/>
    <mergeCell ref="A9:I9"/>
    <mergeCell ref="A188:I188"/>
  </mergeCells>
  <printOptions/>
  <pageMargins left="1.5748031496062993" right="0.3937007874015748" top="0.3937007874015748" bottom="0.3937007874015748" header="0" footer="0"/>
  <pageSetup blackAndWhite="1" fitToHeight="8"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N441"/>
  <sheetViews>
    <sheetView tabSelected="1" view="pageBreakPreview" zoomScaleSheetLayoutView="100" zoomScalePageLayoutView="0" workbookViewId="0" topLeftCell="B1">
      <selection activeCell="A4" sqref="A4:I4"/>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256</v>
      </c>
      <c r="F1" s="87" t="s">
        <v>258</v>
      </c>
      <c r="G1" s="87"/>
      <c r="H1" s="87"/>
      <c r="I1" s="87"/>
    </row>
    <row r="2" spans="5:9" s="33" customFormat="1" ht="26.25">
      <c r="E2" s="34"/>
      <c r="F2" s="58" t="s">
        <v>307</v>
      </c>
      <c r="G2" s="59"/>
      <c r="H2" s="60"/>
      <c r="I2" s="60"/>
    </row>
    <row r="3" spans="5:9" s="33" customFormat="1" ht="26.25">
      <c r="E3" s="34"/>
      <c r="F3" s="58" t="s">
        <v>180</v>
      </c>
      <c r="G3" s="59"/>
      <c r="H3" s="60"/>
      <c r="I3" s="60"/>
    </row>
    <row r="4" spans="1:12" s="33" customFormat="1" ht="42" customHeight="1">
      <c r="A4" s="88" t="s">
        <v>454</v>
      </c>
      <c r="B4" s="88"/>
      <c r="C4" s="88"/>
      <c r="D4" s="88"/>
      <c r="E4" s="88"/>
      <c r="F4" s="88"/>
      <c r="G4" s="88"/>
      <c r="H4" s="88"/>
      <c r="I4" s="88"/>
      <c r="J4" s="35"/>
      <c r="L4" s="46"/>
    </row>
    <row r="5" spans="1:12" s="33" customFormat="1" ht="26.25">
      <c r="A5" s="88" t="s">
        <v>367</v>
      </c>
      <c r="B5" s="88"/>
      <c r="C5" s="88"/>
      <c r="D5" s="88"/>
      <c r="E5" s="88"/>
      <c r="F5" s="88"/>
      <c r="G5" s="88"/>
      <c r="H5" s="88"/>
      <c r="I5" s="88"/>
      <c r="J5" s="47"/>
      <c r="L5" s="46"/>
    </row>
    <row r="6" spans="8:12" ht="15.75">
      <c r="H6" s="90" t="s">
        <v>283</v>
      </c>
      <c r="I6" s="90"/>
      <c r="J6" s="48"/>
      <c r="L6" s="48"/>
    </row>
    <row r="7" spans="1:12" ht="78.75">
      <c r="A7" s="2" t="s">
        <v>38</v>
      </c>
      <c r="B7" s="2" t="s">
        <v>43</v>
      </c>
      <c r="C7" s="2" t="s">
        <v>44</v>
      </c>
      <c r="D7" s="2" t="s">
        <v>42</v>
      </c>
      <c r="E7" s="2" t="s">
        <v>204</v>
      </c>
      <c r="F7" s="2" t="s">
        <v>330</v>
      </c>
      <c r="G7" s="2" t="s">
        <v>202</v>
      </c>
      <c r="H7" s="2" t="s">
        <v>452</v>
      </c>
      <c r="I7" s="2" t="s">
        <v>451</v>
      </c>
      <c r="J7" s="49"/>
      <c r="L7" s="49"/>
    </row>
    <row r="8" spans="1:12" ht="15.75">
      <c r="A8" s="3">
        <v>1</v>
      </c>
      <c r="B8" s="3">
        <v>1</v>
      </c>
      <c r="C8" s="3">
        <v>2</v>
      </c>
      <c r="D8" s="3">
        <v>3</v>
      </c>
      <c r="E8" s="3">
        <v>4</v>
      </c>
      <c r="F8" s="3">
        <v>4</v>
      </c>
      <c r="G8" s="3">
        <v>6</v>
      </c>
      <c r="H8" s="3">
        <v>5</v>
      </c>
      <c r="I8" s="3">
        <v>6</v>
      </c>
      <c r="J8" s="50"/>
      <c r="L8" s="31"/>
    </row>
    <row r="9" spans="1:12" ht="15.75">
      <c r="A9" s="91"/>
      <c r="B9" s="91"/>
      <c r="C9" s="91"/>
      <c r="D9" s="91"/>
      <c r="E9" s="91"/>
      <c r="F9" s="91"/>
      <c r="G9" s="91"/>
      <c r="H9" s="91"/>
      <c r="I9" s="92"/>
      <c r="J9" s="7"/>
      <c r="L9" s="4"/>
    </row>
    <row r="10" spans="1:12" ht="15.75">
      <c r="A10" s="51" t="s">
        <v>45</v>
      </c>
      <c r="B10" s="14" t="s">
        <v>46</v>
      </c>
      <c r="C10" s="15" t="s">
        <v>308</v>
      </c>
      <c r="D10" s="36">
        <f>SUM(D11:D19)</f>
        <v>11688.5</v>
      </c>
      <c r="E10" s="36">
        <f>SUM(E11:E19)</f>
        <v>0</v>
      </c>
      <c r="F10" s="36">
        <f>SUM(F11:F19)</f>
        <v>2471.0000000000005</v>
      </c>
      <c r="G10" s="36" t="e">
        <f>SUM(G11:G19)</f>
        <v>#REF!</v>
      </c>
      <c r="H10" s="36">
        <f aca="true" t="shared" si="0" ref="H10:H78">F10-D10</f>
        <v>-9217.5</v>
      </c>
      <c r="I10" s="37">
        <f aca="true" t="shared" si="1" ref="I10:I78">F10/D10*100</f>
        <v>21.140437181845407</v>
      </c>
      <c r="J10" s="7"/>
      <c r="L10" s="4"/>
    </row>
    <row r="11" spans="1:12" ht="15.75">
      <c r="A11" s="20" t="s">
        <v>45</v>
      </c>
      <c r="B11" s="9" t="s">
        <v>46</v>
      </c>
      <c r="C11" s="12" t="s">
        <v>322</v>
      </c>
      <c r="D11" s="37">
        <v>751.2</v>
      </c>
      <c r="E11" s="37"/>
      <c r="F11" s="36">
        <v>187.6</v>
      </c>
      <c r="G11" s="36">
        <f>F11-L10</f>
        <v>187.6</v>
      </c>
      <c r="H11" s="36">
        <f t="shared" si="0"/>
        <v>-563.6</v>
      </c>
      <c r="I11" s="37">
        <f t="shared" si="1"/>
        <v>24.973375931842384</v>
      </c>
      <c r="J11" s="7"/>
      <c r="L11" s="4"/>
    </row>
    <row r="12" spans="1:12" ht="31.5">
      <c r="A12" s="20" t="s">
        <v>45</v>
      </c>
      <c r="B12" s="9" t="s">
        <v>46</v>
      </c>
      <c r="C12" s="12" t="s">
        <v>382</v>
      </c>
      <c r="D12" s="37">
        <v>5081</v>
      </c>
      <c r="E12" s="37"/>
      <c r="F12" s="36">
        <v>989.2</v>
      </c>
      <c r="G12" s="36">
        <f>F12-L11</f>
        <v>989.2</v>
      </c>
      <c r="H12" s="36">
        <f t="shared" si="0"/>
        <v>-4091.8</v>
      </c>
      <c r="I12" s="37">
        <f t="shared" si="1"/>
        <v>19.468608541625663</v>
      </c>
      <c r="J12" s="7"/>
      <c r="L12" s="4"/>
    </row>
    <row r="13" spans="1:12" ht="47.25">
      <c r="A13" s="20"/>
      <c r="B13" s="9" t="s">
        <v>46</v>
      </c>
      <c r="C13" s="12" t="s">
        <v>10</v>
      </c>
      <c r="D13" s="37">
        <v>8</v>
      </c>
      <c r="E13" s="37"/>
      <c r="F13" s="36">
        <v>0</v>
      </c>
      <c r="G13" s="36"/>
      <c r="H13" s="36">
        <f t="shared" si="0"/>
        <v>-8</v>
      </c>
      <c r="I13" s="37">
        <f t="shared" si="1"/>
        <v>0</v>
      </c>
      <c r="J13" s="7"/>
      <c r="L13" s="4"/>
    </row>
    <row r="14" spans="1:12" ht="31.5">
      <c r="A14" s="20" t="s">
        <v>45</v>
      </c>
      <c r="B14" s="9" t="s">
        <v>46</v>
      </c>
      <c r="C14" s="12" t="s">
        <v>383</v>
      </c>
      <c r="D14" s="37">
        <v>1144.6</v>
      </c>
      <c r="E14" s="37"/>
      <c r="F14" s="36">
        <v>262</v>
      </c>
      <c r="G14" s="36">
        <f>F14-L12</f>
        <v>262</v>
      </c>
      <c r="H14" s="36">
        <f t="shared" si="0"/>
        <v>-882.5999999999999</v>
      </c>
      <c r="I14" s="37">
        <f t="shared" si="1"/>
        <v>22.890092608771624</v>
      </c>
      <c r="J14" s="7"/>
      <c r="L14" s="4"/>
    </row>
    <row r="15" spans="1:12" ht="31.5">
      <c r="A15" s="20" t="s">
        <v>45</v>
      </c>
      <c r="B15" s="9" t="s">
        <v>46</v>
      </c>
      <c r="C15" s="6" t="s">
        <v>384</v>
      </c>
      <c r="D15" s="37">
        <v>1978.3</v>
      </c>
      <c r="E15" s="37"/>
      <c r="F15" s="36">
        <v>468.5</v>
      </c>
      <c r="G15" s="36">
        <f>F15-L14</f>
        <v>468.5</v>
      </c>
      <c r="H15" s="36">
        <f t="shared" si="0"/>
        <v>-1509.8</v>
      </c>
      <c r="I15" s="37">
        <f t="shared" si="1"/>
        <v>23.681949148258607</v>
      </c>
      <c r="J15" s="7"/>
      <c r="L15" s="4"/>
    </row>
    <row r="16" spans="1:12" ht="47.25">
      <c r="A16" s="20" t="s">
        <v>45</v>
      </c>
      <c r="B16" s="9" t="s">
        <v>46</v>
      </c>
      <c r="C16" s="6" t="s">
        <v>385</v>
      </c>
      <c r="D16" s="37">
        <v>904.9</v>
      </c>
      <c r="E16" s="37"/>
      <c r="F16" s="36">
        <v>200</v>
      </c>
      <c r="G16" s="36">
        <f>F16-L15</f>
        <v>200</v>
      </c>
      <c r="H16" s="36">
        <f t="shared" si="0"/>
        <v>-704.9</v>
      </c>
      <c r="I16" s="37">
        <f t="shared" si="1"/>
        <v>22.10188971157034</v>
      </c>
      <c r="J16" s="7"/>
      <c r="L16" s="4"/>
    </row>
    <row r="17" spans="1:12" ht="31.5">
      <c r="A17" s="20" t="s">
        <v>45</v>
      </c>
      <c r="B17" s="9" t="s">
        <v>46</v>
      </c>
      <c r="C17" s="6" t="s">
        <v>386</v>
      </c>
      <c r="D17" s="37">
        <v>902.1</v>
      </c>
      <c r="E17" s="37"/>
      <c r="F17" s="36">
        <v>204.8</v>
      </c>
      <c r="G17" s="36">
        <f>F17-L16</f>
        <v>204.8</v>
      </c>
      <c r="H17" s="36">
        <f t="shared" si="0"/>
        <v>-697.3</v>
      </c>
      <c r="I17" s="37">
        <f t="shared" si="1"/>
        <v>22.7025828622104</v>
      </c>
      <c r="J17" s="7"/>
      <c r="L17" s="4"/>
    </row>
    <row r="18" spans="1:12" ht="31.5">
      <c r="A18" s="20" t="s">
        <v>45</v>
      </c>
      <c r="B18" s="9" t="s">
        <v>46</v>
      </c>
      <c r="C18" s="12" t="s">
        <v>387</v>
      </c>
      <c r="D18" s="37">
        <v>472.2</v>
      </c>
      <c r="E18" s="37"/>
      <c r="F18" s="36">
        <v>90.1</v>
      </c>
      <c r="G18" s="36" t="e">
        <f>F18-#REF!</f>
        <v>#REF!</v>
      </c>
      <c r="H18" s="36">
        <f t="shared" si="0"/>
        <v>-382.1</v>
      </c>
      <c r="I18" s="37">
        <f t="shared" si="1"/>
        <v>19.080897924608216</v>
      </c>
      <c r="J18" s="7"/>
      <c r="L18" s="4"/>
    </row>
    <row r="19" spans="1:12" ht="31.5">
      <c r="A19" s="20" t="s">
        <v>45</v>
      </c>
      <c r="B19" s="9" t="s">
        <v>46</v>
      </c>
      <c r="C19" s="12" t="s">
        <v>388</v>
      </c>
      <c r="D19" s="37">
        <v>446.2</v>
      </c>
      <c r="E19" s="37"/>
      <c r="F19" s="36">
        <v>68.8</v>
      </c>
      <c r="G19" s="36">
        <f>F19-L18</f>
        <v>68.8</v>
      </c>
      <c r="H19" s="36">
        <f t="shared" si="0"/>
        <v>-377.4</v>
      </c>
      <c r="I19" s="37">
        <f t="shared" si="1"/>
        <v>15.419094576423129</v>
      </c>
      <c r="J19" s="7"/>
      <c r="L19" s="7"/>
    </row>
    <row r="20" spans="1:12" ht="63" hidden="1">
      <c r="A20" s="20"/>
      <c r="B20" s="11" t="s">
        <v>224</v>
      </c>
      <c r="C20" s="6" t="s">
        <v>389</v>
      </c>
      <c r="D20" s="38">
        <v>0</v>
      </c>
      <c r="E20" s="38"/>
      <c r="F20" s="36">
        <v>0</v>
      </c>
      <c r="G20" s="36"/>
      <c r="H20" s="36">
        <f t="shared" si="0"/>
        <v>0</v>
      </c>
      <c r="I20" s="37" t="e">
        <f t="shared" si="1"/>
        <v>#DIV/0!</v>
      </c>
      <c r="J20" s="7"/>
      <c r="L20" s="7"/>
    </row>
    <row r="21" spans="1:12" ht="15.75">
      <c r="A21" s="20" t="s">
        <v>47</v>
      </c>
      <c r="B21" s="9" t="s">
        <v>48</v>
      </c>
      <c r="C21" s="12" t="s">
        <v>309</v>
      </c>
      <c r="D21" s="37">
        <f>SUM(D22:D29)</f>
        <v>68649.9</v>
      </c>
      <c r="E21" s="37">
        <f>SUM(E22:E29)</f>
        <v>0</v>
      </c>
      <c r="F21" s="37">
        <f>SUM(F22:F29)</f>
        <v>16764</v>
      </c>
      <c r="G21" s="37">
        <f>SUM(G22:G29)</f>
        <v>11414.8</v>
      </c>
      <c r="H21" s="36">
        <f t="shared" si="0"/>
        <v>-51885.899999999994</v>
      </c>
      <c r="I21" s="37">
        <f t="shared" si="1"/>
        <v>24.419554871893478</v>
      </c>
      <c r="J21" s="7"/>
      <c r="L21" s="4"/>
    </row>
    <row r="22" spans="1:12" ht="15.75">
      <c r="A22" s="20" t="s">
        <v>106</v>
      </c>
      <c r="B22" s="9" t="s">
        <v>105</v>
      </c>
      <c r="C22" s="12" t="s">
        <v>141</v>
      </c>
      <c r="D22" s="37">
        <v>25528.4</v>
      </c>
      <c r="E22" s="37"/>
      <c r="F22" s="36">
        <v>6209.1</v>
      </c>
      <c r="G22" s="36">
        <f>F22-L21</f>
        <v>6209.1</v>
      </c>
      <c r="H22" s="36">
        <f t="shared" si="0"/>
        <v>-19319.300000000003</v>
      </c>
      <c r="I22" s="37">
        <f t="shared" si="1"/>
        <v>24.322323373184375</v>
      </c>
      <c r="J22" s="7"/>
      <c r="L22" s="4"/>
    </row>
    <row r="23" spans="1:12" ht="31.5" hidden="1">
      <c r="A23" s="20"/>
      <c r="B23" s="9" t="s">
        <v>105</v>
      </c>
      <c r="C23" s="12" t="s">
        <v>275</v>
      </c>
      <c r="D23" s="37">
        <v>0</v>
      </c>
      <c r="E23" s="37"/>
      <c r="F23" s="36">
        <v>0</v>
      </c>
      <c r="G23" s="36"/>
      <c r="H23" s="36">
        <f t="shared" si="0"/>
        <v>0</v>
      </c>
      <c r="I23" s="37" t="e">
        <f t="shared" si="1"/>
        <v>#DIV/0!</v>
      </c>
      <c r="J23" s="7"/>
      <c r="L23" s="4"/>
    </row>
    <row r="24" spans="1:12" ht="15.75">
      <c r="A24" s="20" t="s">
        <v>108</v>
      </c>
      <c r="B24" s="9" t="s">
        <v>107</v>
      </c>
      <c r="C24" s="12" t="s">
        <v>142</v>
      </c>
      <c r="D24" s="37">
        <v>8816.1</v>
      </c>
      <c r="E24" s="37"/>
      <c r="F24" s="36">
        <v>3285.2</v>
      </c>
      <c r="G24" s="36">
        <f>F24-L22</f>
        <v>3285.2</v>
      </c>
      <c r="H24" s="36">
        <f t="shared" si="0"/>
        <v>-5530.900000000001</v>
      </c>
      <c r="I24" s="37">
        <f t="shared" si="1"/>
        <v>37.26364265378115</v>
      </c>
      <c r="J24" s="7"/>
      <c r="L24" s="4"/>
    </row>
    <row r="25" spans="1:12" ht="31.5">
      <c r="A25" s="20"/>
      <c r="B25" s="9" t="s">
        <v>107</v>
      </c>
      <c r="C25" s="12" t="s">
        <v>331</v>
      </c>
      <c r="D25" s="37">
        <v>26076.1</v>
      </c>
      <c r="E25" s="37"/>
      <c r="F25" s="36">
        <v>5349.2</v>
      </c>
      <c r="G25" s="36"/>
      <c r="H25" s="36">
        <f>F25-D25</f>
        <v>-20726.899999999998</v>
      </c>
      <c r="I25" s="37">
        <f>F25/D25*100</f>
        <v>20.51380382802643</v>
      </c>
      <c r="J25" s="7"/>
      <c r="L25" s="4"/>
    </row>
    <row r="26" spans="1:12" ht="31.5">
      <c r="A26" s="20" t="s">
        <v>106</v>
      </c>
      <c r="B26" s="9" t="s">
        <v>205</v>
      </c>
      <c r="C26" s="12" t="s">
        <v>390</v>
      </c>
      <c r="D26" s="37">
        <v>524.1</v>
      </c>
      <c r="E26" s="37"/>
      <c r="F26" s="36">
        <v>142.8</v>
      </c>
      <c r="G26" s="36">
        <f>F26-L24</f>
        <v>142.8</v>
      </c>
      <c r="H26" s="36">
        <f t="shared" si="0"/>
        <v>-381.3</v>
      </c>
      <c r="I26" s="37">
        <f t="shared" si="1"/>
        <v>27.24670864338867</v>
      </c>
      <c r="J26" s="7"/>
      <c r="L26" s="4"/>
    </row>
    <row r="27" spans="1:12" ht="21.75" customHeight="1">
      <c r="A27" s="20" t="s">
        <v>110</v>
      </c>
      <c r="B27" s="9" t="s">
        <v>109</v>
      </c>
      <c r="C27" s="12" t="s">
        <v>143</v>
      </c>
      <c r="D27" s="37">
        <v>3615.4</v>
      </c>
      <c r="E27" s="37"/>
      <c r="F27" s="36">
        <v>824.6</v>
      </c>
      <c r="G27" s="36">
        <f>F27-L26</f>
        <v>824.6</v>
      </c>
      <c r="H27" s="36">
        <f t="shared" si="0"/>
        <v>-2790.8</v>
      </c>
      <c r="I27" s="37">
        <f t="shared" si="1"/>
        <v>22.807988051114673</v>
      </c>
      <c r="J27" s="7"/>
      <c r="L27" s="4"/>
    </row>
    <row r="28" spans="1:12" ht="19.5" customHeight="1" hidden="1">
      <c r="A28" s="20" t="s">
        <v>110</v>
      </c>
      <c r="B28" s="9" t="s">
        <v>109</v>
      </c>
      <c r="C28" s="12" t="s">
        <v>136</v>
      </c>
      <c r="D28" s="37"/>
      <c r="E28" s="37"/>
      <c r="F28" s="36"/>
      <c r="G28" s="36">
        <f>F28-L27</f>
        <v>0</v>
      </c>
      <c r="H28" s="36">
        <f t="shared" si="0"/>
        <v>0</v>
      </c>
      <c r="I28" s="37" t="e">
        <f t="shared" si="1"/>
        <v>#DIV/0!</v>
      </c>
      <c r="J28" s="7"/>
      <c r="L28" s="4"/>
    </row>
    <row r="29" spans="1:12" ht="15.75">
      <c r="A29" s="20" t="s">
        <v>111</v>
      </c>
      <c r="B29" s="9" t="s">
        <v>112</v>
      </c>
      <c r="C29" s="12" t="s">
        <v>310</v>
      </c>
      <c r="D29" s="36">
        <f>SUM(D30:D35)</f>
        <v>4089.8</v>
      </c>
      <c r="E29" s="36">
        <f>SUM(E30:E35)</f>
        <v>0</v>
      </c>
      <c r="F29" s="36">
        <f>SUM(F30:F35)</f>
        <v>953.0999999999999</v>
      </c>
      <c r="G29" s="36">
        <f>SUM(G30:G36)</f>
        <v>953.0999999999999</v>
      </c>
      <c r="H29" s="36">
        <f t="shared" si="0"/>
        <v>-3136.7000000000003</v>
      </c>
      <c r="I29" s="37">
        <f t="shared" si="1"/>
        <v>23.30431805956281</v>
      </c>
      <c r="J29" s="7"/>
      <c r="L29" s="4"/>
    </row>
    <row r="30" spans="1:12" ht="24" customHeight="1">
      <c r="A30" s="20" t="s">
        <v>111</v>
      </c>
      <c r="B30" s="9" t="s">
        <v>124</v>
      </c>
      <c r="C30" s="12" t="s">
        <v>146</v>
      </c>
      <c r="D30" s="37">
        <v>805.4</v>
      </c>
      <c r="E30" s="37"/>
      <c r="F30" s="36">
        <v>187.4</v>
      </c>
      <c r="G30" s="36">
        <f aca="true" t="shared" si="2" ref="G30:G36">F30-L29</f>
        <v>187.4</v>
      </c>
      <c r="H30" s="36">
        <f t="shared" si="0"/>
        <v>-618</v>
      </c>
      <c r="I30" s="37">
        <f t="shared" si="1"/>
        <v>23.26794139557984</v>
      </c>
      <c r="J30" s="7"/>
      <c r="L30" s="4"/>
    </row>
    <row r="31" spans="1:12" ht="15.75">
      <c r="A31" s="20" t="s">
        <v>111</v>
      </c>
      <c r="B31" s="9" t="s">
        <v>125</v>
      </c>
      <c r="C31" s="12" t="s">
        <v>147</v>
      </c>
      <c r="D31" s="37">
        <v>1215.5</v>
      </c>
      <c r="E31" s="37"/>
      <c r="F31" s="36">
        <v>294.4</v>
      </c>
      <c r="G31" s="36">
        <f t="shared" si="2"/>
        <v>294.4</v>
      </c>
      <c r="H31" s="36">
        <f t="shared" si="0"/>
        <v>-921.1</v>
      </c>
      <c r="I31" s="37">
        <f t="shared" si="1"/>
        <v>24.220485396955986</v>
      </c>
      <c r="J31" s="7"/>
      <c r="L31" s="4"/>
    </row>
    <row r="32" spans="1:12" ht="33" customHeight="1">
      <c r="A32" s="20" t="s">
        <v>111</v>
      </c>
      <c r="B32" s="9" t="s">
        <v>126</v>
      </c>
      <c r="C32" s="12" t="s">
        <v>148</v>
      </c>
      <c r="D32" s="37">
        <v>927</v>
      </c>
      <c r="E32" s="37"/>
      <c r="F32" s="36">
        <v>210.4</v>
      </c>
      <c r="G32" s="36">
        <f t="shared" si="2"/>
        <v>210.4</v>
      </c>
      <c r="H32" s="36">
        <f t="shared" si="0"/>
        <v>-716.6</v>
      </c>
      <c r="I32" s="37">
        <f t="shared" si="1"/>
        <v>22.696871628910465</v>
      </c>
      <c r="J32" s="7"/>
      <c r="L32" s="4"/>
    </row>
    <row r="33" spans="1:12" ht="18.75" customHeight="1">
      <c r="A33" s="20" t="s">
        <v>111</v>
      </c>
      <c r="B33" s="9" t="s">
        <v>121</v>
      </c>
      <c r="C33" s="12" t="s">
        <v>149</v>
      </c>
      <c r="D33" s="37">
        <v>1069.2</v>
      </c>
      <c r="E33" s="37"/>
      <c r="F33" s="36">
        <v>252.6</v>
      </c>
      <c r="G33" s="36">
        <f t="shared" si="2"/>
        <v>252.6</v>
      </c>
      <c r="H33" s="36">
        <f t="shared" si="0"/>
        <v>-816.6</v>
      </c>
      <c r="I33" s="37">
        <f t="shared" si="1"/>
        <v>23.625140291806957</v>
      </c>
      <c r="J33" s="7"/>
      <c r="L33" s="4"/>
    </row>
    <row r="34" spans="1:12" ht="35.25" customHeight="1">
      <c r="A34" s="20" t="s">
        <v>111</v>
      </c>
      <c r="B34" s="9" t="s">
        <v>185</v>
      </c>
      <c r="C34" s="12" t="s">
        <v>391</v>
      </c>
      <c r="D34" s="37">
        <v>60</v>
      </c>
      <c r="E34" s="37"/>
      <c r="F34" s="36">
        <v>6.5</v>
      </c>
      <c r="G34" s="36">
        <f t="shared" si="2"/>
        <v>6.5</v>
      </c>
      <c r="H34" s="36">
        <f t="shared" si="0"/>
        <v>-53.5</v>
      </c>
      <c r="I34" s="37">
        <f t="shared" si="1"/>
        <v>10.833333333333334</v>
      </c>
      <c r="J34" s="7"/>
      <c r="L34" s="4"/>
    </row>
    <row r="35" spans="1:12" ht="30" customHeight="1">
      <c r="A35" s="52" t="s">
        <v>111</v>
      </c>
      <c r="B35" s="11" t="s">
        <v>172</v>
      </c>
      <c r="C35" s="6" t="s">
        <v>173</v>
      </c>
      <c r="D35" s="37">
        <v>12.7</v>
      </c>
      <c r="E35" s="37"/>
      <c r="F35" s="36">
        <v>1.8</v>
      </c>
      <c r="G35" s="36">
        <f t="shared" si="2"/>
        <v>1.8</v>
      </c>
      <c r="H35" s="36">
        <f t="shared" si="0"/>
        <v>-10.899999999999999</v>
      </c>
      <c r="I35" s="37">
        <f t="shared" si="1"/>
        <v>14.173228346456693</v>
      </c>
      <c r="J35" s="7"/>
      <c r="L35" s="4"/>
    </row>
    <row r="36" spans="1:12" ht="15.75" customHeight="1" hidden="1">
      <c r="A36" s="52" t="s">
        <v>111</v>
      </c>
      <c r="B36" s="11" t="s">
        <v>181</v>
      </c>
      <c r="C36" s="12" t="s">
        <v>208</v>
      </c>
      <c r="D36" s="37"/>
      <c r="E36" s="37">
        <v>402.9</v>
      </c>
      <c r="F36" s="36"/>
      <c r="G36" s="36">
        <f t="shared" si="2"/>
        <v>0</v>
      </c>
      <c r="H36" s="36">
        <f aca="true" t="shared" si="3" ref="H36:H49">F36-D36</f>
        <v>0</v>
      </c>
      <c r="I36" s="37" t="e">
        <f aca="true" t="shared" si="4" ref="I36:I49">F36/D36*100</f>
        <v>#DIV/0!</v>
      </c>
      <c r="J36" s="7"/>
      <c r="K36" s="7"/>
      <c r="L36" s="7"/>
    </row>
    <row r="37" spans="1:12" ht="19.5" customHeight="1" hidden="1">
      <c r="A37" s="20" t="s">
        <v>150</v>
      </c>
      <c r="B37" s="9" t="s">
        <v>49</v>
      </c>
      <c r="C37" s="12" t="s">
        <v>151</v>
      </c>
      <c r="D37" s="37">
        <f>SUM(D38:D38)</f>
        <v>0</v>
      </c>
      <c r="E37" s="37">
        <f>SUM(E38:E38)</f>
        <v>0</v>
      </c>
      <c r="F37" s="37">
        <f>SUM(F38:F38)</f>
        <v>0</v>
      </c>
      <c r="G37" s="37">
        <f>SUM(G38:G38)</f>
        <v>0</v>
      </c>
      <c r="H37" s="36">
        <f t="shared" si="3"/>
        <v>0</v>
      </c>
      <c r="I37" s="37" t="e">
        <f t="shared" si="4"/>
        <v>#DIV/0!</v>
      </c>
      <c r="J37" s="7"/>
      <c r="L37" s="4"/>
    </row>
    <row r="38" spans="1:12" ht="33.75" customHeight="1" hidden="1">
      <c r="A38" s="20" t="s">
        <v>94</v>
      </c>
      <c r="B38" s="9" t="s">
        <v>95</v>
      </c>
      <c r="C38" s="6" t="s">
        <v>176</v>
      </c>
      <c r="D38" s="37"/>
      <c r="E38" s="37"/>
      <c r="F38" s="36"/>
      <c r="G38" s="36">
        <f>F38-L37</f>
        <v>0</v>
      </c>
      <c r="H38" s="36">
        <f t="shared" si="3"/>
        <v>0</v>
      </c>
      <c r="I38" s="37" t="e">
        <f t="shared" si="4"/>
        <v>#DIV/0!</v>
      </c>
      <c r="J38" s="7"/>
      <c r="L38" s="7"/>
    </row>
    <row r="39" spans="1:12" ht="33.75" customHeight="1">
      <c r="A39" s="20"/>
      <c r="B39" s="14" t="s">
        <v>49</v>
      </c>
      <c r="C39" s="82" t="s">
        <v>151</v>
      </c>
      <c r="D39" s="37">
        <f>SUM(D40:D49)</f>
        <v>33375</v>
      </c>
      <c r="E39" s="37">
        <f>SUM(E40:E49)</f>
        <v>0</v>
      </c>
      <c r="F39" s="37">
        <f>SUM(F40:F49)</f>
        <v>8585.7</v>
      </c>
      <c r="G39" s="37"/>
      <c r="H39" s="36">
        <f t="shared" si="3"/>
        <v>-24789.3</v>
      </c>
      <c r="I39" s="37">
        <f t="shared" si="4"/>
        <v>25.724943820224723</v>
      </c>
      <c r="J39" s="7"/>
      <c r="L39" s="7"/>
    </row>
    <row r="40" spans="1:12" ht="78.75">
      <c r="A40" s="20"/>
      <c r="B40" s="14" t="s">
        <v>332</v>
      </c>
      <c r="C40" s="81" t="s">
        <v>333</v>
      </c>
      <c r="D40" s="37">
        <v>25658.6</v>
      </c>
      <c r="E40" s="37"/>
      <c r="F40" s="37">
        <v>6410.6</v>
      </c>
      <c r="G40" s="37"/>
      <c r="H40" s="36">
        <f t="shared" si="3"/>
        <v>-19248</v>
      </c>
      <c r="I40" s="37">
        <f t="shared" si="4"/>
        <v>24.984215818478017</v>
      </c>
      <c r="J40" s="7"/>
      <c r="L40" s="7"/>
    </row>
    <row r="41" spans="1:12" ht="63.75" customHeight="1">
      <c r="A41" s="20"/>
      <c r="B41" s="14" t="s">
        <v>332</v>
      </c>
      <c r="C41" s="6" t="s">
        <v>334</v>
      </c>
      <c r="D41" s="37">
        <v>7426.4</v>
      </c>
      <c r="E41" s="37"/>
      <c r="F41" s="37">
        <v>2139.5</v>
      </c>
      <c r="G41" s="37"/>
      <c r="H41" s="36">
        <f t="shared" si="3"/>
        <v>-5286.9</v>
      </c>
      <c r="I41" s="37">
        <f t="shared" si="4"/>
        <v>28.809382742647855</v>
      </c>
      <c r="J41" s="7"/>
      <c r="L41" s="7"/>
    </row>
    <row r="42" spans="1:12" ht="33.75" customHeight="1">
      <c r="A42" s="20"/>
      <c r="B42" s="11" t="s">
        <v>95</v>
      </c>
      <c r="C42" s="83" t="s">
        <v>346</v>
      </c>
      <c r="D42" s="37">
        <v>75</v>
      </c>
      <c r="E42" s="37"/>
      <c r="F42" s="37">
        <v>1.4</v>
      </c>
      <c r="G42" s="37"/>
      <c r="H42" s="36">
        <f t="shared" si="3"/>
        <v>-73.6</v>
      </c>
      <c r="I42" s="37">
        <f t="shared" si="4"/>
        <v>1.8666666666666665</v>
      </c>
      <c r="J42" s="7"/>
      <c r="L42" s="7"/>
    </row>
    <row r="43" spans="1:12" ht="33.75" customHeight="1">
      <c r="A43" s="20"/>
      <c r="B43" s="11" t="s">
        <v>95</v>
      </c>
      <c r="C43" s="6" t="s">
        <v>335</v>
      </c>
      <c r="D43" s="37">
        <v>45</v>
      </c>
      <c r="E43" s="37"/>
      <c r="F43" s="37">
        <v>0</v>
      </c>
      <c r="G43" s="37"/>
      <c r="H43" s="36">
        <f t="shared" si="3"/>
        <v>-45</v>
      </c>
      <c r="I43" s="37">
        <f t="shared" si="4"/>
        <v>0</v>
      </c>
      <c r="J43" s="7"/>
      <c r="L43" s="7"/>
    </row>
    <row r="44" spans="1:12" ht="53.25" customHeight="1">
      <c r="A44" s="20"/>
      <c r="B44" s="11" t="s">
        <v>95</v>
      </c>
      <c r="C44" s="6" t="s">
        <v>336</v>
      </c>
      <c r="D44" s="37">
        <v>5</v>
      </c>
      <c r="E44" s="37"/>
      <c r="F44" s="37">
        <v>1.4</v>
      </c>
      <c r="G44" s="37"/>
      <c r="H44" s="36">
        <f t="shared" si="3"/>
        <v>-3.6</v>
      </c>
      <c r="I44" s="37">
        <f t="shared" si="4"/>
        <v>27.999999999999996</v>
      </c>
      <c r="J44" s="7"/>
      <c r="L44" s="7"/>
    </row>
    <row r="45" spans="1:12" ht="48.75" customHeight="1">
      <c r="A45" s="20"/>
      <c r="B45" s="11" t="s">
        <v>95</v>
      </c>
      <c r="C45" s="6" t="s">
        <v>337</v>
      </c>
      <c r="D45" s="37">
        <v>30</v>
      </c>
      <c r="E45" s="37"/>
      <c r="F45" s="37">
        <v>17.6</v>
      </c>
      <c r="G45" s="37"/>
      <c r="H45" s="36">
        <f t="shared" si="3"/>
        <v>-12.399999999999999</v>
      </c>
      <c r="I45" s="37">
        <f t="shared" si="4"/>
        <v>58.666666666666664</v>
      </c>
      <c r="J45" s="7"/>
      <c r="L45" s="7"/>
    </row>
    <row r="46" spans="1:12" ht="47.25">
      <c r="A46" s="20"/>
      <c r="B46" s="11" t="s">
        <v>342</v>
      </c>
      <c r="C46" s="6" t="s">
        <v>338</v>
      </c>
      <c r="D46" s="37">
        <v>15</v>
      </c>
      <c r="E46" s="37"/>
      <c r="F46" s="37">
        <v>0</v>
      </c>
      <c r="G46" s="37"/>
      <c r="H46" s="36">
        <f t="shared" si="3"/>
        <v>-15</v>
      </c>
      <c r="I46" s="37">
        <f t="shared" si="4"/>
        <v>0</v>
      </c>
      <c r="J46" s="7"/>
      <c r="L46" s="7"/>
    </row>
    <row r="47" spans="1:12" ht="47.25">
      <c r="A47" s="20"/>
      <c r="B47" s="11" t="s">
        <v>343</v>
      </c>
      <c r="C47" s="6" t="s">
        <v>339</v>
      </c>
      <c r="D47" s="37">
        <v>15</v>
      </c>
      <c r="E47" s="37"/>
      <c r="F47" s="37">
        <v>0</v>
      </c>
      <c r="G47" s="37"/>
      <c r="H47" s="36">
        <f t="shared" si="3"/>
        <v>-15</v>
      </c>
      <c r="I47" s="37">
        <f t="shared" si="4"/>
        <v>0</v>
      </c>
      <c r="J47" s="7"/>
      <c r="L47" s="7"/>
    </row>
    <row r="48" spans="1:12" ht="50.25" customHeight="1">
      <c r="A48" s="20"/>
      <c r="B48" s="11" t="s">
        <v>344</v>
      </c>
      <c r="C48" s="6" t="s">
        <v>340</v>
      </c>
      <c r="D48" s="37">
        <v>75</v>
      </c>
      <c r="E48" s="37"/>
      <c r="F48" s="37">
        <v>12.2</v>
      </c>
      <c r="G48" s="37"/>
      <c r="H48" s="36">
        <f t="shared" si="3"/>
        <v>-62.8</v>
      </c>
      <c r="I48" s="37">
        <f t="shared" si="4"/>
        <v>16.266666666666666</v>
      </c>
      <c r="J48" s="7"/>
      <c r="L48" s="7"/>
    </row>
    <row r="49" spans="1:12" ht="63">
      <c r="A49" s="20"/>
      <c r="B49" s="11" t="s">
        <v>345</v>
      </c>
      <c r="C49" s="6" t="s">
        <v>341</v>
      </c>
      <c r="D49" s="37">
        <v>30</v>
      </c>
      <c r="E49" s="37"/>
      <c r="F49" s="37">
        <v>3</v>
      </c>
      <c r="G49" s="37"/>
      <c r="H49" s="36">
        <f t="shared" si="3"/>
        <v>-27</v>
      </c>
      <c r="I49" s="37">
        <f t="shared" si="4"/>
        <v>10</v>
      </c>
      <c r="J49" s="7"/>
      <c r="L49" s="7"/>
    </row>
    <row r="50" spans="1:12" ht="33.75" customHeight="1">
      <c r="A50" s="20" t="s">
        <v>152</v>
      </c>
      <c r="B50" s="9" t="s">
        <v>50</v>
      </c>
      <c r="C50" s="6" t="s">
        <v>311</v>
      </c>
      <c r="D50" s="37">
        <f>D51+D64+D87+D89+D100+D106+D72+D88</f>
        <v>45157.399999999994</v>
      </c>
      <c r="E50" s="37">
        <f>E51+E64+E87+E89+E100+E106+E72+E88</f>
        <v>534.8</v>
      </c>
      <c r="F50" s="37">
        <f>F51+F64+F72+F87+F88+F89+F100+F106</f>
        <v>8367.3</v>
      </c>
      <c r="G50" s="37" t="e">
        <f>G51+G64+G73+G74+#REF!+G79+G83+G86+G87+G89+G100+G107</f>
        <v>#REF!</v>
      </c>
      <c r="H50" s="36">
        <f t="shared" si="0"/>
        <v>-36790.09999999999</v>
      </c>
      <c r="I50" s="37">
        <f t="shared" si="1"/>
        <v>18.5291890144251</v>
      </c>
      <c r="J50" s="7"/>
      <c r="L50" s="7"/>
    </row>
    <row r="51" spans="1:12" ht="31.5">
      <c r="A51" s="20"/>
      <c r="B51" s="14" t="s">
        <v>191</v>
      </c>
      <c r="C51" s="12" t="s">
        <v>312</v>
      </c>
      <c r="D51" s="37">
        <f>SUM(D52:D63)</f>
        <v>8126.9</v>
      </c>
      <c r="E51" s="37">
        <f>SUM(E52:E63)</f>
        <v>0</v>
      </c>
      <c r="F51" s="37">
        <f>SUM(F52:F63)</f>
        <v>42</v>
      </c>
      <c r="G51" s="37">
        <f>SUM(G52:G62)</f>
        <v>41.5</v>
      </c>
      <c r="H51" s="36">
        <f t="shared" si="0"/>
        <v>-8084.9</v>
      </c>
      <c r="I51" s="37">
        <f t="shared" si="1"/>
        <v>0.5168022247105293</v>
      </c>
      <c r="J51" s="7"/>
      <c r="L51" s="4"/>
    </row>
    <row r="52" spans="1:12" ht="78.75">
      <c r="A52" s="20" t="s">
        <v>51</v>
      </c>
      <c r="B52" s="9" t="s">
        <v>52</v>
      </c>
      <c r="C52" s="17" t="s">
        <v>0</v>
      </c>
      <c r="D52" s="37">
        <v>2900</v>
      </c>
      <c r="E52" s="37"/>
      <c r="F52" s="36">
        <v>0.5</v>
      </c>
      <c r="G52" s="36">
        <f>F52-L51</f>
        <v>0.5</v>
      </c>
      <c r="H52" s="36">
        <f t="shared" si="0"/>
        <v>-2899.5</v>
      </c>
      <c r="I52" s="37">
        <f t="shared" si="1"/>
        <v>0.017241379310344827</v>
      </c>
      <c r="J52" s="7"/>
      <c r="L52" s="4"/>
    </row>
    <row r="53" spans="1:12" ht="78.75">
      <c r="A53" s="20" t="s">
        <v>51</v>
      </c>
      <c r="B53" s="9" t="s">
        <v>97</v>
      </c>
      <c r="C53" s="17" t="s">
        <v>0</v>
      </c>
      <c r="D53" s="37">
        <v>1</v>
      </c>
      <c r="E53" s="37"/>
      <c r="F53" s="36">
        <v>0</v>
      </c>
      <c r="G53" s="36">
        <f aca="true" t="shared" si="5" ref="G53:G62">F53-L52</f>
        <v>0</v>
      </c>
      <c r="H53" s="36">
        <f t="shared" si="0"/>
        <v>-1</v>
      </c>
      <c r="I53" s="37">
        <f t="shared" si="1"/>
        <v>0</v>
      </c>
      <c r="J53" s="7"/>
      <c r="L53" s="4"/>
    </row>
    <row r="54" spans="1:12" ht="78.75">
      <c r="A54" s="20" t="s">
        <v>51</v>
      </c>
      <c r="B54" s="9" t="s">
        <v>98</v>
      </c>
      <c r="C54" s="17" t="s">
        <v>1</v>
      </c>
      <c r="D54" s="37">
        <v>16</v>
      </c>
      <c r="E54" s="37"/>
      <c r="F54" s="36">
        <v>0</v>
      </c>
      <c r="G54" s="36">
        <f t="shared" si="5"/>
        <v>0</v>
      </c>
      <c r="H54" s="36">
        <f t="shared" si="0"/>
        <v>-16</v>
      </c>
      <c r="I54" s="37">
        <f t="shared" si="1"/>
        <v>0</v>
      </c>
      <c r="J54" s="7"/>
      <c r="L54" s="4"/>
    </row>
    <row r="55" spans="1:12" ht="78.75">
      <c r="A55" s="20" t="s">
        <v>51</v>
      </c>
      <c r="B55" s="9" t="s">
        <v>99</v>
      </c>
      <c r="C55" s="53" t="s">
        <v>2</v>
      </c>
      <c r="D55" s="37">
        <v>1360</v>
      </c>
      <c r="E55" s="37"/>
      <c r="F55" s="36">
        <v>1.1</v>
      </c>
      <c r="G55" s="36">
        <f t="shared" si="5"/>
        <v>1.1</v>
      </c>
      <c r="H55" s="36">
        <f t="shared" si="0"/>
        <v>-1358.9</v>
      </c>
      <c r="I55" s="37">
        <f t="shared" si="1"/>
        <v>0.08088235294117649</v>
      </c>
      <c r="J55" s="7"/>
      <c r="L55" s="4"/>
    </row>
    <row r="56" spans="1:12" ht="67.5" customHeight="1" hidden="1">
      <c r="A56" s="20" t="s">
        <v>51</v>
      </c>
      <c r="B56" s="9" t="s">
        <v>179</v>
      </c>
      <c r="C56" s="16" t="s">
        <v>243</v>
      </c>
      <c r="D56" s="37"/>
      <c r="E56" s="37"/>
      <c r="F56" s="36"/>
      <c r="G56" s="36">
        <f t="shared" si="5"/>
        <v>0</v>
      </c>
      <c r="H56" s="36">
        <f t="shared" si="0"/>
        <v>0</v>
      </c>
      <c r="I56" s="37" t="e">
        <f t="shared" si="1"/>
        <v>#DIV/0!</v>
      </c>
      <c r="J56" s="7"/>
      <c r="L56" s="4"/>
    </row>
    <row r="57" spans="1:12" ht="0.75" customHeight="1" hidden="1">
      <c r="A57" s="20" t="s">
        <v>51</v>
      </c>
      <c r="B57" s="9" t="s">
        <v>135</v>
      </c>
      <c r="C57" s="8" t="s">
        <v>239</v>
      </c>
      <c r="D57" s="37"/>
      <c r="E57" s="37"/>
      <c r="F57" s="36"/>
      <c r="G57" s="36">
        <f t="shared" si="5"/>
        <v>0</v>
      </c>
      <c r="H57" s="36">
        <f t="shared" si="0"/>
        <v>0</v>
      </c>
      <c r="I57" s="37" t="e">
        <f t="shared" si="1"/>
        <v>#DIV/0!</v>
      </c>
      <c r="J57" s="7"/>
      <c r="L57" s="4"/>
    </row>
    <row r="58" spans="1:12" ht="77.25" customHeight="1">
      <c r="A58" s="20" t="s">
        <v>75</v>
      </c>
      <c r="B58" s="9" t="s">
        <v>117</v>
      </c>
      <c r="C58" s="17" t="s">
        <v>395</v>
      </c>
      <c r="D58" s="37">
        <v>2700</v>
      </c>
      <c r="E58" s="37"/>
      <c r="F58" s="36">
        <v>0.2</v>
      </c>
      <c r="G58" s="36">
        <f t="shared" si="5"/>
        <v>0.2</v>
      </c>
      <c r="H58" s="36">
        <f t="shared" si="0"/>
        <v>-2699.8</v>
      </c>
      <c r="I58" s="37">
        <f t="shared" si="1"/>
        <v>0.007407407407407408</v>
      </c>
      <c r="J58" s="7"/>
      <c r="L58" s="4"/>
    </row>
    <row r="59" spans="1:12" ht="78.75">
      <c r="A59" s="20" t="s">
        <v>75</v>
      </c>
      <c r="B59" s="9" t="s">
        <v>184</v>
      </c>
      <c r="C59" s="17" t="s">
        <v>396</v>
      </c>
      <c r="D59" s="37">
        <v>0.5</v>
      </c>
      <c r="E59" s="37"/>
      <c r="F59" s="36">
        <v>0</v>
      </c>
      <c r="G59" s="36">
        <f t="shared" si="5"/>
        <v>0</v>
      </c>
      <c r="H59" s="36">
        <f t="shared" si="0"/>
        <v>-0.5</v>
      </c>
      <c r="I59" s="37">
        <f t="shared" si="1"/>
        <v>0</v>
      </c>
      <c r="J59" s="7"/>
      <c r="L59" s="4"/>
    </row>
    <row r="60" spans="1:12" ht="67.5" customHeight="1">
      <c r="A60" s="20" t="s">
        <v>75</v>
      </c>
      <c r="B60" s="9" t="s">
        <v>118</v>
      </c>
      <c r="C60" s="17" t="s">
        <v>397</v>
      </c>
      <c r="D60" s="37">
        <v>20</v>
      </c>
      <c r="E60" s="37"/>
      <c r="F60" s="36">
        <v>5.6</v>
      </c>
      <c r="G60" s="36">
        <f t="shared" si="5"/>
        <v>5.6</v>
      </c>
      <c r="H60" s="36">
        <f t="shared" si="0"/>
        <v>-14.4</v>
      </c>
      <c r="I60" s="37">
        <f t="shared" si="1"/>
        <v>27.999999999999996</v>
      </c>
      <c r="J60" s="7"/>
      <c r="L60" s="4"/>
    </row>
    <row r="61" spans="1:12" ht="48.75" customHeight="1">
      <c r="A61" s="20" t="s">
        <v>75</v>
      </c>
      <c r="B61" s="9" t="s">
        <v>190</v>
      </c>
      <c r="C61" s="17" t="s">
        <v>398</v>
      </c>
      <c r="D61" s="37">
        <v>193.4</v>
      </c>
      <c r="E61" s="37"/>
      <c r="F61" s="36">
        <v>34.1</v>
      </c>
      <c r="G61" s="36">
        <f t="shared" si="5"/>
        <v>34.1</v>
      </c>
      <c r="H61" s="36">
        <f t="shared" si="0"/>
        <v>-159.3</v>
      </c>
      <c r="I61" s="37">
        <f t="shared" si="1"/>
        <v>17.631851085832473</v>
      </c>
      <c r="J61" s="7"/>
      <c r="L61" s="4"/>
    </row>
    <row r="62" spans="1:12" ht="31.5">
      <c r="A62" s="20" t="s">
        <v>75</v>
      </c>
      <c r="B62" s="9" t="s">
        <v>207</v>
      </c>
      <c r="C62" s="17" t="s">
        <v>399</v>
      </c>
      <c r="D62" s="37">
        <v>216</v>
      </c>
      <c r="E62" s="37"/>
      <c r="F62" s="36">
        <v>0</v>
      </c>
      <c r="G62" s="36">
        <f t="shared" si="5"/>
        <v>0</v>
      </c>
      <c r="H62" s="36">
        <f t="shared" si="0"/>
        <v>-216</v>
      </c>
      <c r="I62" s="37">
        <f t="shared" si="1"/>
        <v>0</v>
      </c>
      <c r="J62" s="7"/>
      <c r="K62" s="7"/>
      <c r="L62" s="7"/>
    </row>
    <row r="63" spans="1:12" ht="18.75" customHeight="1">
      <c r="A63" s="20" t="s">
        <v>75</v>
      </c>
      <c r="B63" s="9" t="s">
        <v>246</v>
      </c>
      <c r="C63" s="17" t="s">
        <v>406</v>
      </c>
      <c r="D63" s="37">
        <v>720</v>
      </c>
      <c r="E63" s="37"/>
      <c r="F63" s="36">
        <v>0.5</v>
      </c>
      <c r="G63" s="36"/>
      <c r="H63" s="36">
        <f t="shared" si="0"/>
        <v>-719.5</v>
      </c>
      <c r="I63" s="37">
        <f t="shared" si="1"/>
        <v>0.06944444444444445</v>
      </c>
      <c r="J63" s="7"/>
      <c r="K63" s="7"/>
      <c r="L63" s="7"/>
    </row>
    <row r="64" spans="1:12" ht="31.5">
      <c r="A64" s="20"/>
      <c r="B64" s="14" t="s">
        <v>192</v>
      </c>
      <c r="C64" s="8" t="s">
        <v>313</v>
      </c>
      <c r="D64" s="37">
        <f>SUM(D65:D71)</f>
        <v>23233.8</v>
      </c>
      <c r="E64" s="37">
        <f>SUM(E65:E71)</f>
        <v>0</v>
      </c>
      <c r="F64" s="37">
        <f>SUM(F65:F71)</f>
        <v>5945.7</v>
      </c>
      <c r="G64" s="37">
        <f>SUM(G65:G69)</f>
        <v>5797.5</v>
      </c>
      <c r="H64" s="36">
        <f t="shared" si="0"/>
        <v>-17288.1</v>
      </c>
      <c r="I64" s="37">
        <f t="shared" si="1"/>
        <v>25.590734188983294</v>
      </c>
      <c r="J64" s="7"/>
      <c r="L64" s="4"/>
    </row>
    <row r="65" spans="1:12" ht="19.5" customHeight="1">
      <c r="A65" s="20" t="s">
        <v>54</v>
      </c>
      <c r="B65" s="9" t="s">
        <v>100</v>
      </c>
      <c r="C65" s="6" t="s">
        <v>407</v>
      </c>
      <c r="D65" s="37">
        <v>300</v>
      </c>
      <c r="E65" s="37"/>
      <c r="F65" s="36">
        <v>98.4</v>
      </c>
      <c r="G65" s="36">
        <f aca="true" t="shared" si="6" ref="G65:G70">F65-L64</f>
        <v>98.4</v>
      </c>
      <c r="H65" s="36">
        <f t="shared" si="0"/>
        <v>-201.6</v>
      </c>
      <c r="I65" s="37">
        <f t="shared" si="1"/>
        <v>32.800000000000004</v>
      </c>
      <c r="J65" s="7"/>
      <c r="L65" s="4"/>
    </row>
    <row r="66" spans="1:12" ht="19.5" customHeight="1">
      <c r="A66" s="20" t="s">
        <v>54</v>
      </c>
      <c r="B66" s="9" t="s">
        <v>101</v>
      </c>
      <c r="C66" s="6" t="s">
        <v>408</v>
      </c>
      <c r="D66" s="37">
        <v>360</v>
      </c>
      <c r="E66" s="37"/>
      <c r="F66" s="36">
        <v>82.1</v>
      </c>
      <c r="G66" s="36">
        <f t="shared" si="6"/>
        <v>82.1</v>
      </c>
      <c r="H66" s="36">
        <f t="shared" si="0"/>
        <v>-277.9</v>
      </c>
      <c r="I66" s="37">
        <f t="shared" si="1"/>
        <v>22.805555555555554</v>
      </c>
      <c r="J66" s="7"/>
      <c r="L66" s="4"/>
    </row>
    <row r="67" spans="1:12" ht="18.75" customHeight="1">
      <c r="A67" s="20" t="s">
        <v>54</v>
      </c>
      <c r="B67" s="9" t="s">
        <v>102</v>
      </c>
      <c r="C67" s="6" t="s">
        <v>409</v>
      </c>
      <c r="D67" s="37">
        <v>16543.8</v>
      </c>
      <c r="E67" s="37"/>
      <c r="F67" s="36">
        <v>4435.8</v>
      </c>
      <c r="G67" s="36">
        <f t="shared" si="6"/>
        <v>4435.8</v>
      </c>
      <c r="H67" s="36">
        <f t="shared" si="0"/>
        <v>-12108</v>
      </c>
      <c r="I67" s="37">
        <f t="shared" si="1"/>
        <v>26.812461465926813</v>
      </c>
      <c r="J67" s="7"/>
      <c r="L67" s="4"/>
    </row>
    <row r="68" spans="1:12" ht="31.5">
      <c r="A68" s="20" t="s">
        <v>54</v>
      </c>
      <c r="B68" s="9" t="s">
        <v>103</v>
      </c>
      <c r="C68" s="6" t="s">
        <v>410</v>
      </c>
      <c r="D68" s="37">
        <v>2600</v>
      </c>
      <c r="E68" s="37"/>
      <c r="F68" s="36">
        <v>517.3</v>
      </c>
      <c r="G68" s="36">
        <f t="shared" si="6"/>
        <v>517.3</v>
      </c>
      <c r="H68" s="36">
        <f t="shared" si="0"/>
        <v>-2082.7</v>
      </c>
      <c r="I68" s="37">
        <f t="shared" si="1"/>
        <v>19.896153846153844</v>
      </c>
      <c r="J68" s="7"/>
      <c r="L68" s="4"/>
    </row>
    <row r="69" spans="1:12" ht="18.75" customHeight="1">
      <c r="A69" s="20" t="s">
        <v>54</v>
      </c>
      <c r="B69" s="9" t="s">
        <v>104</v>
      </c>
      <c r="C69" s="6" t="s">
        <v>411</v>
      </c>
      <c r="D69" s="37">
        <v>2700</v>
      </c>
      <c r="E69" s="37"/>
      <c r="F69" s="36">
        <v>663.9</v>
      </c>
      <c r="G69" s="36">
        <f t="shared" si="6"/>
        <v>663.9</v>
      </c>
      <c r="H69" s="36">
        <f t="shared" si="0"/>
        <v>-2036.1</v>
      </c>
      <c r="I69" s="37">
        <f t="shared" si="1"/>
        <v>24.58888888888889</v>
      </c>
      <c r="J69" s="7"/>
      <c r="L69" s="4"/>
    </row>
    <row r="70" spans="1:12" ht="20.25" customHeight="1">
      <c r="A70" s="20" t="s">
        <v>54</v>
      </c>
      <c r="B70" s="9" t="s">
        <v>187</v>
      </c>
      <c r="C70" s="6" t="s">
        <v>412</v>
      </c>
      <c r="D70" s="37">
        <v>550</v>
      </c>
      <c r="E70" s="37"/>
      <c r="F70" s="36">
        <v>138.2</v>
      </c>
      <c r="G70" s="36">
        <f t="shared" si="6"/>
        <v>138.2</v>
      </c>
      <c r="H70" s="36">
        <f t="shared" si="0"/>
        <v>-411.8</v>
      </c>
      <c r="I70" s="37">
        <f t="shared" si="1"/>
        <v>25.127272727272725</v>
      </c>
      <c r="J70" s="7"/>
      <c r="L70" s="4"/>
    </row>
    <row r="71" spans="1:12" ht="17.25" customHeight="1">
      <c r="A71" s="20" t="s">
        <v>54</v>
      </c>
      <c r="B71" s="9" t="s">
        <v>245</v>
      </c>
      <c r="C71" s="6" t="s">
        <v>413</v>
      </c>
      <c r="D71" s="37">
        <v>180</v>
      </c>
      <c r="E71" s="37"/>
      <c r="F71" s="36">
        <v>10</v>
      </c>
      <c r="G71" s="36"/>
      <c r="H71" s="36">
        <f t="shared" si="0"/>
        <v>-170</v>
      </c>
      <c r="I71" s="37">
        <f t="shared" si="1"/>
        <v>5.555555555555555</v>
      </c>
      <c r="J71" s="7"/>
      <c r="L71" s="4"/>
    </row>
    <row r="72" spans="1:12" ht="18" customHeight="1">
      <c r="A72" s="20"/>
      <c r="B72" s="9" t="s">
        <v>209</v>
      </c>
      <c r="C72" s="8" t="s">
        <v>314</v>
      </c>
      <c r="D72" s="37">
        <f>D73+D74+D77+D79+D83+D86+D84+D85+D78+D75+D80+D81+D82+D76</f>
        <v>7384.599999999999</v>
      </c>
      <c r="E72" s="37">
        <f>E73+E74+E77+E79+E83+E86+E84+E85+E78+E75+E80+E81+E82+E76</f>
        <v>0</v>
      </c>
      <c r="F72" s="37">
        <f>F73+F74+F77+F79+F83+F86+F84+F85+F78+F75+F80+F81+F82+F76</f>
        <v>907.0000000000001</v>
      </c>
      <c r="G72" s="37" t="e">
        <f>G73+G74+G77+G79+G83+G86+#REF!+G84+G85+G78+#REF!</f>
        <v>#REF!</v>
      </c>
      <c r="H72" s="36">
        <f t="shared" si="0"/>
        <v>-6477.599999999999</v>
      </c>
      <c r="I72" s="37">
        <f t="shared" si="1"/>
        <v>12.282317254827618</v>
      </c>
      <c r="J72" s="7"/>
      <c r="L72" s="4"/>
    </row>
    <row r="73" spans="1:12" ht="30.75" customHeight="1">
      <c r="A73" s="20" t="s">
        <v>54</v>
      </c>
      <c r="B73" s="9" t="s">
        <v>55</v>
      </c>
      <c r="C73" s="6" t="s">
        <v>414</v>
      </c>
      <c r="D73" s="37">
        <v>2500</v>
      </c>
      <c r="E73" s="37"/>
      <c r="F73" s="36">
        <v>727.2</v>
      </c>
      <c r="G73" s="36">
        <f>F73-L72</f>
        <v>727.2</v>
      </c>
      <c r="H73" s="36">
        <f t="shared" si="0"/>
        <v>-1772.8</v>
      </c>
      <c r="I73" s="37">
        <f t="shared" si="1"/>
        <v>29.088</v>
      </c>
      <c r="J73" s="7"/>
      <c r="L73" s="4"/>
    </row>
    <row r="74" spans="1:12" ht="48" customHeight="1">
      <c r="A74" s="20" t="s">
        <v>53</v>
      </c>
      <c r="B74" s="9" t="s">
        <v>85</v>
      </c>
      <c r="C74" s="6" t="s">
        <v>415</v>
      </c>
      <c r="D74" s="37">
        <v>3672.7</v>
      </c>
      <c r="E74" s="37"/>
      <c r="F74" s="36">
        <v>0.2</v>
      </c>
      <c r="G74" s="36">
        <f>F74-L73</f>
        <v>0.2</v>
      </c>
      <c r="H74" s="36">
        <f t="shared" si="0"/>
        <v>-3672.5</v>
      </c>
      <c r="I74" s="37">
        <f t="shared" si="1"/>
        <v>0.005445584991967763</v>
      </c>
      <c r="J74" s="7"/>
      <c r="L74" s="7"/>
    </row>
    <row r="75" spans="1:12" ht="47.25" hidden="1">
      <c r="A75" s="20"/>
      <c r="B75" s="9" t="s">
        <v>267</v>
      </c>
      <c r="C75" s="6" t="s">
        <v>416</v>
      </c>
      <c r="D75" s="37">
        <v>0</v>
      </c>
      <c r="E75" s="37"/>
      <c r="F75" s="37">
        <v>0</v>
      </c>
      <c r="G75" s="36"/>
      <c r="H75" s="36">
        <f>F75-D75</f>
        <v>0</v>
      </c>
      <c r="I75" s="37" t="e">
        <f>F75/D75*100</f>
        <v>#DIV/0!</v>
      </c>
      <c r="J75" s="7"/>
      <c r="L75" s="7"/>
    </row>
    <row r="76" spans="1:12" ht="47.25">
      <c r="A76" s="20"/>
      <c r="B76" s="9" t="s">
        <v>351</v>
      </c>
      <c r="C76" s="6" t="s">
        <v>352</v>
      </c>
      <c r="D76" s="37">
        <v>2</v>
      </c>
      <c r="E76" s="37"/>
      <c r="F76" s="37"/>
      <c r="G76" s="36"/>
      <c r="H76" s="36">
        <f>F76-D76</f>
        <v>-2</v>
      </c>
      <c r="I76" s="37">
        <f>F76/D76*100</f>
        <v>0</v>
      </c>
      <c r="J76" s="7"/>
      <c r="L76" s="7"/>
    </row>
    <row r="77" spans="1:12" ht="34.5" customHeight="1">
      <c r="A77" s="20" t="s">
        <v>57</v>
      </c>
      <c r="B77" s="9" t="s">
        <v>58</v>
      </c>
      <c r="C77" s="12" t="s">
        <v>234</v>
      </c>
      <c r="D77" s="37">
        <v>694</v>
      </c>
      <c r="E77" s="37"/>
      <c r="F77" s="37">
        <v>94</v>
      </c>
      <c r="G77" s="36">
        <f>F77-L75</f>
        <v>94</v>
      </c>
      <c r="H77" s="36">
        <f t="shared" si="0"/>
        <v>-600</v>
      </c>
      <c r="I77" s="37">
        <f t="shared" si="1"/>
        <v>13.544668587896252</v>
      </c>
      <c r="J77" s="7"/>
      <c r="L77" s="4"/>
    </row>
    <row r="78" spans="1:12" ht="31.5">
      <c r="A78" s="20" t="s">
        <v>57</v>
      </c>
      <c r="B78" s="9" t="s">
        <v>58</v>
      </c>
      <c r="C78" s="12" t="s">
        <v>290</v>
      </c>
      <c r="D78" s="37">
        <v>43</v>
      </c>
      <c r="E78" s="37"/>
      <c r="F78" s="37">
        <v>1.7</v>
      </c>
      <c r="G78" s="36"/>
      <c r="H78" s="36">
        <f t="shared" si="0"/>
        <v>-41.3</v>
      </c>
      <c r="I78" s="37">
        <f t="shared" si="1"/>
        <v>3.953488372093023</v>
      </c>
      <c r="J78" s="7"/>
      <c r="L78" s="4"/>
    </row>
    <row r="79" spans="1:12" ht="53.25" customHeight="1" hidden="1">
      <c r="A79" s="20" t="s">
        <v>56</v>
      </c>
      <c r="B79" s="9" t="s">
        <v>58</v>
      </c>
      <c r="C79" s="6" t="s">
        <v>325</v>
      </c>
      <c r="D79" s="37"/>
      <c r="E79" s="37"/>
      <c r="F79" s="36"/>
      <c r="G79" s="36" t="e">
        <f>F79-#REF!</f>
        <v>#REF!</v>
      </c>
      <c r="H79" s="36">
        <f aca="true" t="shared" si="7" ref="H79:H133">F79-D79</f>
        <v>0</v>
      </c>
      <c r="I79" s="37" t="e">
        <f aca="true" t="shared" si="8" ref="I79:I133">F79/D79*100</f>
        <v>#DIV/0!</v>
      </c>
      <c r="J79" s="7"/>
      <c r="L79" s="4"/>
    </row>
    <row r="80" spans="1:12" ht="0.75" customHeight="1" hidden="1">
      <c r="A80" s="20"/>
      <c r="B80" s="9" t="s">
        <v>249</v>
      </c>
      <c r="C80" s="6" t="s">
        <v>324</v>
      </c>
      <c r="D80" s="37"/>
      <c r="E80" s="37"/>
      <c r="F80" s="36"/>
      <c r="G80" s="36"/>
      <c r="H80" s="36">
        <f t="shared" si="7"/>
        <v>0</v>
      </c>
      <c r="I80" s="37" t="e">
        <f t="shared" si="8"/>
        <v>#DIV/0!</v>
      </c>
      <c r="J80" s="7"/>
      <c r="L80" s="4"/>
    </row>
    <row r="81" spans="1:12" ht="0.75" customHeight="1" hidden="1">
      <c r="A81" s="20"/>
      <c r="B81" s="9" t="s">
        <v>249</v>
      </c>
      <c r="C81" s="8" t="s">
        <v>323</v>
      </c>
      <c r="D81" s="37"/>
      <c r="E81" s="37"/>
      <c r="F81" s="36"/>
      <c r="G81" s="36"/>
      <c r="H81" s="36">
        <f t="shared" si="7"/>
        <v>0</v>
      </c>
      <c r="I81" s="37" t="e">
        <f t="shared" si="8"/>
        <v>#DIV/0!</v>
      </c>
      <c r="J81" s="7"/>
      <c r="L81" s="4"/>
    </row>
    <row r="82" spans="1:12" ht="40.5" customHeight="1">
      <c r="A82" s="20"/>
      <c r="B82" s="9" t="s">
        <v>301</v>
      </c>
      <c r="C82" s="12" t="s">
        <v>353</v>
      </c>
      <c r="D82" s="37">
        <v>270</v>
      </c>
      <c r="E82" s="37"/>
      <c r="F82" s="36">
        <v>55.6</v>
      </c>
      <c r="G82" s="36"/>
      <c r="H82" s="36">
        <f t="shared" si="7"/>
        <v>-214.4</v>
      </c>
      <c r="I82" s="37">
        <f t="shared" si="8"/>
        <v>20.59259259259259</v>
      </c>
      <c r="J82" s="7"/>
      <c r="L82" s="4"/>
    </row>
    <row r="83" spans="1:12" ht="31.5">
      <c r="A83" s="20" t="s">
        <v>57</v>
      </c>
      <c r="B83" s="9" t="s">
        <v>86</v>
      </c>
      <c r="C83" s="12" t="s">
        <v>233</v>
      </c>
      <c r="D83" s="37">
        <v>128.8</v>
      </c>
      <c r="E83" s="37"/>
      <c r="F83" s="36">
        <v>12.4</v>
      </c>
      <c r="G83" s="36">
        <f>F83-L79</f>
        <v>12.4</v>
      </c>
      <c r="H83" s="36">
        <f t="shared" si="7"/>
        <v>-116.4</v>
      </c>
      <c r="I83" s="37">
        <f t="shared" si="8"/>
        <v>9.627329192546583</v>
      </c>
      <c r="J83" s="7"/>
      <c r="L83" s="4"/>
    </row>
    <row r="84" spans="1:12" ht="63" hidden="1">
      <c r="A84" s="20"/>
      <c r="B84" s="9" t="s">
        <v>86</v>
      </c>
      <c r="C84" s="12" t="s">
        <v>241</v>
      </c>
      <c r="D84" s="37"/>
      <c r="E84" s="37"/>
      <c r="F84" s="36"/>
      <c r="G84" s="36"/>
      <c r="H84" s="36">
        <f t="shared" si="7"/>
        <v>0</v>
      </c>
      <c r="I84" s="37" t="e">
        <f t="shared" si="8"/>
        <v>#DIV/0!</v>
      </c>
      <c r="J84" s="7"/>
      <c r="L84" s="4"/>
    </row>
    <row r="85" spans="1:12" ht="31.5">
      <c r="A85" s="20" t="s">
        <v>57</v>
      </c>
      <c r="B85" s="9" t="s">
        <v>86</v>
      </c>
      <c r="C85" s="12" t="s">
        <v>419</v>
      </c>
      <c r="D85" s="37">
        <v>48.4</v>
      </c>
      <c r="E85" s="37"/>
      <c r="F85" s="36">
        <v>14.4</v>
      </c>
      <c r="G85" s="36"/>
      <c r="H85" s="36">
        <f t="shared" si="7"/>
        <v>-34</v>
      </c>
      <c r="I85" s="37">
        <f t="shared" si="8"/>
        <v>29.75206611570248</v>
      </c>
      <c r="J85" s="7"/>
      <c r="L85" s="4"/>
    </row>
    <row r="86" spans="1:12" ht="33.75" customHeight="1">
      <c r="A86" s="20" t="s">
        <v>57</v>
      </c>
      <c r="B86" s="11" t="s">
        <v>162</v>
      </c>
      <c r="C86" s="8" t="s">
        <v>420</v>
      </c>
      <c r="D86" s="37">
        <v>25.7</v>
      </c>
      <c r="E86" s="37"/>
      <c r="F86" s="36">
        <v>1.5</v>
      </c>
      <c r="G86" s="36">
        <f>F86-L83</f>
        <v>1.5</v>
      </c>
      <c r="H86" s="36">
        <f t="shared" si="7"/>
        <v>-24.2</v>
      </c>
      <c r="I86" s="37">
        <f t="shared" si="8"/>
        <v>5.836575875486381</v>
      </c>
      <c r="J86" s="7"/>
      <c r="L86" s="4"/>
    </row>
    <row r="87" spans="1:12" ht="67.5" customHeight="1" hidden="1">
      <c r="A87" s="52" t="s">
        <v>54</v>
      </c>
      <c r="B87" s="11" t="s">
        <v>250</v>
      </c>
      <c r="C87" s="6" t="s">
        <v>259</v>
      </c>
      <c r="D87" s="37">
        <v>0</v>
      </c>
      <c r="E87" s="37">
        <v>301.4</v>
      </c>
      <c r="F87" s="36">
        <v>0</v>
      </c>
      <c r="G87" s="36">
        <f>F87-L86</f>
        <v>0</v>
      </c>
      <c r="H87" s="36">
        <f t="shared" si="7"/>
        <v>0</v>
      </c>
      <c r="I87" s="37" t="e">
        <f t="shared" si="8"/>
        <v>#DIV/0!</v>
      </c>
      <c r="J87" s="7"/>
      <c r="L87" s="7"/>
    </row>
    <row r="88" spans="1:12" ht="68.25" customHeight="1" hidden="1">
      <c r="A88" s="52" t="s">
        <v>54</v>
      </c>
      <c r="B88" s="11" t="s">
        <v>250</v>
      </c>
      <c r="C88" s="6" t="s">
        <v>315</v>
      </c>
      <c r="D88" s="37"/>
      <c r="E88" s="37"/>
      <c r="F88" s="36"/>
      <c r="G88" s="36"/>
      <c r="H88" s="36">
        <f t="shared" si="7"/>
        <v>0</v>
      </c>
      <c r="I88" s="37" t="e">
        <f t="shared" si="8"/>
        <v>#DIV/0!</v>
      </c>
      <c r="J88" s="7"/>
      <c r="L88" s="7"/>
    </row>
    <row r="89" spans="1:12" ht="15.75">
      <c r="A89" s="20" t="s">
        <v>54</v>
      </c>
      <c r="B89" s="14" t="s">
        <v>193</v>
      </c>
      <c r="C89" s="12" t="s">
        <v>194</v>
      </c>
      <c r="D89" s="37">
        <f>SUM(D90:D99)</f>
        <v>734.6</v>
      </c>
      <c r="E89" s="37">
        <f>SUM(E90:E99)</f>
        <v>0</v>
      </c>
      <c r="F89" s="37">
        <f>SUM(F90:F99)</f>
        <v>112</v>
      </c>
      <c r="G89" s="37">
        <f>SUM(G90:G99)</f>
        <v>112</v>
      </c>
      <c r="H89" s="36">
        <f t="shared" si="7"/>
        <v>-622.6</v>
      </c>
      <c r="I89" s="37">
        <f t="shared" si="8"/>
        <v>15.246392594609311</v>
      </c>
      <c r="J89" s="7"/>
      <c r="L89" s="4"/>
    </row>
    <row r="90" spans="1:12" ht="32.25" customHeight="1">
      <c r="A90" s="20" t="s">
        <v>54</v>
      </c>
      <c r="B90" s="9" t="s">
        <v>114</v>
      </c>
      <c r="C90" s="12" t="s">
        <v>260</v>
      </c>
      <c r="D90" s="37">
        <v>649.1</v>
      </c>
      <c r="E90" s="37"/>
      <c r="F90" s="36">
        <v>112</v>
      </c>
      <c r="G90" s="36">
        <f>F90-L89</f>
        <v>112</v>
      </c>
      <c r="H90" s="36">
        <f t="shared" si="7"/>
        <v>-537.1</v>
      </c>
      <c r="I90" s="37">
        <f t="shared" si="8"/>
        <v>17.254660298875365</v>
      </c>
      <c r="J90" s="7"/>
      <c r="K90" s="38"/>
      <c r="L90" s="4"/>
    </row>
    <row r="91" spans="1:12" ht="47.25">
      <c r="A91" s="20" t="s">
        <v>54</v>
      </c>
      <c r="B91" s="9" t="s">
        <v>93</v>
      </c>
      <c r="C91" s="83" t="s">
        <v>354</v>
      </c>
      <c r="D91" s="37">
        <v>50</v>
      </c>
      <c r="E91" s="37"/>
      <c r="F91" s="36">
        <v>0</v>
      </c>
      <c r="G91" s="36">
        <f>F91-L90</f>
        <v>0</v>
      </c>
      <c r="H91" s="36">
        <f t="shared" si="7"/>
        <v>-50</v>
      </c>
      <c r="I91" s="37">
        <f t="shared" si="8"/>
        <v>0</v>
      </c>
      <c r="J91" s="7"/>
      <c r="L91" s="4"/>
    </row>
    <row r="92" spans="1:12" ht="18" customHeight="1" hidden="1">
      <c r="A92" s="20" t="s">
        <v>54</v>
      </c>
      <c r="B92" s="9" t="s">
        <v>115</v>
      </c>
      <c r="C92" s="12" t="s">
        <v>244</v>
      </c>
      <c r="D92" s="37"/>
      <c r="E92" s="37"/>
      <c r="F92" s="36"/>
      <c r="G92" s="36">
        <f>F92-L91</f>
        <v>0</v>
      </c>
      <c r="H92" s="36">
        <f t="shared" si="7"/>
        <v>0</v>
      </c>
      <c r="I92" s="37" t="e">
        <f t="shared" si="8"/>
        <v>#DIV/0!</v>
      </c>
      <c r="J92" s="7"/>
      <c r="L92" s="7"/>
    </row>
    <row r="93" spans="1:12" ht="63" hidden="1">
      <c r="A93" s="20"/>
      <c r="B93" s="9" t="s">
        <v>114</v>
      </c>
      <c r="C93" s="12" t="s">
        <v>466</v>
      </c>
      <c r="D93" s="37"/>
      <c r="E93" s="37"/>
      <c r="F93" s="36"/>
      <c r="G93" s="36"/>
      <c r="H93" s="36">
        <f t="shared" si="7"/>
        <v>0</v>
      </c>
      <c r="I93" s="37" t="e">
        <f t="shared" si="8"/>
        <v>#DIV/0!</v>
      </c>
      <c r="J93" s="7"/>
      <c r="L93" s="7"/>
    </row>
    <row r="94" spans="1:12" ht="63" hidden="1">
      <c r="A94" s="20"/>
      <c r="B94" s="9" t="s">
        <v>115</v>
      </c>
      <c r="C94" s="12" t="s">
        <v>13</v>
      </c>
      <c r="D94" s="37"/>
      <c r="E94" s="37"/>
      <c r="F94" s="36"/>
      <c r="G94" s="36"/>
      <c r="H94" s="36">
        <f t="shared" si="7"/>
        <v>0</v>
      </c>
      <c r="I94" s="37" t="e">
        <f t="shared" si="8"/>
        <v>#DIV/0!</v>
      </c>
      <c r="J94" s="7"/>
      <c r="L94" s="7"/>
    </row>
    <row r="95" spans="1:12" ht="53.25" customHeight="1">
      <c r="A95" s="20"/>
      <c r="B95" s="9" t="s">
        <v>115</v>
      </c>
      <c r="C95" s="12" t="s">
        <v>14</v>
      </c>
      <c r="D95" s="37">
        <v>35.5</v>
      </c>
      <c r="E95" s="37"/>
      <c r="F95" s="36">
        <v>0</v>
      </c>
      <c r="G95" s="36"/>
      <c r="H95" s="36">
        <f t="shared" si="7"/>
        <v>-35.5</v>
      </c>
      <c r="I95" s="37">
        <f t="shared" si="8"/>
        <v>0</v>
      </c>
      <c r="J95" s="7"/>
      <c r="L95" s="7"/>
    </row>
    <row r="96" spans="1:12" ht="48.75" customHeight="1" hidden="1">
      <c r="A96" s="20" t="s">
        <v>54</v>
      </c>
      <c r="B96" s="9" t="s">
        <v>115</v>
      </c>
      <c r="C96" s="6" t="s">
        <v>15</v>
      </c>
      <c r="D96" s="37">
        <v>0</v>
      </c>
      <c r="E96" s="37"/>
      <c r="F96" s="36">
        <v>0</v>
      </c>
      <c r="G96" s="36"/>
      <c r="H96" s="36">
        <f t="shared" si="7"/>
        <v>0</v>
      </c>
      <c r="I96" s="37" t="e">
        <f t="shared" si="8"/>
        <v>#DIV/0!</v>
      </c>
      <c r="J96" s="7"/>
      <c r="L96" s="7"/>
    </row>
    <row r="97" spans="1:12" ht="64.5" customHeight="1" hidden="1">
      <c r="A97" s="20"/>
      <c r="B97" s="9" t="s">
        <v>294</v>
      </c>
      <c r="C97" s="6" t="s">
        <v>421</v>
      </c>
      <c r="D97" s="37"/>
      <c r="E97" s="37"/>
      <c r="F97" s="36"/>
      <c r="G97" s="36"/>
      <c r="H97" s="36">
        <f t="shared" si="7"/>
        <v>0</v>
      </c>
      <c r="I97" s="37" t="e">
        <f t="shared" si="8"/>
        <v>#DIV/0!</v>
      </c>
      <c r="J97" s="7"/>
      <c r="L97" s="7"/>
    </row>
    <row r="98" spans="1:12" ht="17.25" customHeight="1" hidden="1">
      <c r="A98" s="20"/>
      <c r="B98" s="9" t="s">
        <v>294</v>
      </c>
      <c r="C98" s="6" t="s">
        <v>428</v>
      </c>
      <c r="D98" s="37"/>
      <c r="E98" s="37"/>
      <c r="F98" s="36"/>
      <c r="G98" s="36"/>
      <c r="H98" s="36">
        <f t="shared" si="7"/>
        <v>0</v>
      </c>
      <c r="I98" s="37" t="e">
        <f t="shared" si="8"/>
        <v>#DIV/0!</v>
      </c>
      <c r="J98" s="7"/>
      <c r="L98" s="7"/>
    </row>
    <row r="99" spans="1:12" ht="15.75" customHeight="1" hidden="1">
      <c r="A99" s="20"/>
      <c r="B99" s="9" t="s">
        <v>255</v>
      </c>
      <c r="C99" s="12" t="s">
        <v>261</v>
      </c>
      <c r="D99" s="37"/>
      <c r="E99" s="37"/>
      <c r="F99" s="36"/>
      <c r="G99" s="36"/>
      <c r="H99" s="36">
        <f t="shared" si="7"/>
        <v>0</v>
      </c>
      <c r="I99" s="37" t="e">
        <f t="shared" si="8"/>
        <v>#DIV/0!</v>
      </c>
      <c r="J99" s="7"/>
      <c r="L99" s="7"/>
    </row>
    <row r="100" spans="1:12" ht="15.75">
      <c r="A100" s="20"/>
      <c r="B100" s="9" t="s">
        <v>59</v>
      </c>
      <c r="C100" s="12" t="s">
        <v>316</v>
      </c>
      <c r="D100" s="37">
        <f>SUM(D101:D105)</f>
        <v>2168</v>
      </c>
      <c r="E100" s="37">
        <f>SUM(E101:E105)</f>
        <v>233.4</v>
      </c>
      <c r="F100" s="37">
        <f>SUM(F101:F105)</f>
        <v>487.2</v>
      </c>
      <c r="G100" s="37">
        <f>SUM(G101:G105)</f>
        <v>459.4</v>
      </c>
      <c r="H100" s="36">
        <f t="shared" si="7"/>
        <v>-1680.8</v>
      </c>
      <c r="I100" s="37">
        <f t="shared" si="8"/>
        <v>22.47232472324723</v>
      </c>
      <c r="J100" s="7"/>
      <c r="L100" s="7"/>
    </row>
    <row r="101" spans="1:12" ht="65.25" customHeight="1">
      <c r="A101" s="20" t="s">
        <v>60</v>
      </c>
      <c r="B101" s="9" t="s">
        <v>61</v>
      </c>
      <c r="C101" s="12" t="s">
        <v>284</v>
      </c>
      <c r="D101" s="37">
        <v>1876.2</v>
      </c>
      <c r="E101" s="37"/>
      <c r="F101" s="37">
        <v>419.1</v>
      </c>
      <c r="G101" s="36">
        <f>F101-L100</f>
        <v>419.1</v>
      </c>
      <c r="H101" s="36">
        <f t="shared" si="7"/>
        <v>-1457.1</v>
      </c>
      <c r="I101" s="37">
        <f t="shared" si="8"/>
        <v>22.337703869523505</v>
      </c>
      <c r="J101" s="7"/>
      <c r="L101" s="4"/>
    </row>
    <row r="102" spans="1:12" ht="79.5" customHeight="1">
      <c r="A102" s="20" t="s">
        <v>60</v>
      </c>
      <c r="B102" s="9" t="s">
        <v>251</v>
      </c>
      <c r="C102" s="6" t="s">
        <v>144</v>
      </c>
      <c r="D102" s="37">
        <v>120</v>
      </c>
      <c r="E102" s="37"/>
      <c r="F102" s="37">
        <v>27.8</v>
      </c>
      <c r="G102" s="36"/>
      <c r="H102" s="36">
        <f t="shared" si="7"/>
        <v>-92.2</v>
      </c>
      <c r="I102" s="37">
        <f t="shared" si="8"/>
        <v>23.166666666666664</v>
      </c>
      <c r="J102" s="7"/>
      <c r="L102" s="4"/>
    </row>
    <row r="103" spans="1:12" ht="48" customHeight="1">
      <c r="A103" s="20" t="s">
        <v>53</v>
      </c>
      <c r="B103" s="9" t="s">
        <v>62</v>
      </c>
      <c r="C103" s="6" t="s">
        <v>231</v>
      </c>
      <c r="D103" s="37">
        <v>115.2</v>
      </c>
      <c r="E103" s="37"/>
      <c r="F103" s="36">
        <v>27.4</v>
      </c>
      <c r="G103" s="36">
        <f>F103-L101</f>
        <v>27.4</v>
      </c>
      <c r="H103" s="36">
        <f t="shared" si="7"/>
        <v>-87.80000000000001</v>
      </c>
      <c r="I103" s="37">
        <f t="shared" si="8"/>
        <v>23.78472222222222</v>
      </c>
      <c r="J103" s="7"/>
      <c r="L103" s="7"/>
    </row>
    <row r="104" spans="1:12" ht="79.5" customHeight="1">
      <c r="A104" s="20" t="s">
        <v>51</v>
      </c>
      <c r="B104" s="9" t="s">
        <v>63</v>
      </c>
      <c r="C104" s="8" t="s">
        <v>232</v>
      </c>
      <c r="D104" s="37">
        <v>56.6</v>
      </c>
      <c r="E104" s="37"/>
      <c r="F104" s="37">
        <v>12.9</v>
      </c>
      <c r="G104" s="36">
        <f>F104-L103</f>
        <v>12.9</v>
      </c>
      <c r="H104" s="36">
        <f t="shared" si="7"/>
        <v>-43.7</v>
      </c>
      <c r="I104" s="37">
        <f t="shared" si="8"/>
        <v>22.791519434628977</v>
      </c>
      <c r="J104" s="7"/>
      <c r="L104" s="4"/>
    </row>
    <row r="105" spans="1:12" ht="31.5" hidden="1">
      <c r="A105" s="20" t="s">
        <v>57</v>
      </c>
      <c r="B105" s="9" t="s">
        <v>64</v>
      </c>
      <c r="C105" s="8" t="s">
        <v>216</v>
      </c>
      <c r="D105" s="37">
        <v>0</v>
      </c>
      <c r="E105" s="37">
        <v>233.4</v>
      </c>
      <c r="F105" s="36">
        <v>0</v>
      </c>
      <c r="G105" s="36">
        <f>F105-L104</f>
        <v>0</v>
      </c>
      <c r="H105" s="36">
        <f t="shared" si="7"/>
        <v>0</v>
      </c>
      <c r="I105" s="37" t="e">
        <f t="shared" si="8"/>
        <v>#DIV/0!</v>
      </c>
      <c r="J105" s="7"/>
      <c r="L105" s="4"/>
    </row>
    <row r="106" spans="1:12" ht="15.75">
      <c r="A106" s="20"/>
      <c r="B106" s="9" t="s">
        <v>65</v>
      </c>
      <c r="C106" s="12" t="s">
        <v>194</v>
      </c>
      <c r="D106" s="37">
        <f>D107+D108+D109</f>
        <v>3509.5</v>
      </c>
      <c r="E106" s="37">
        <f>E107+E108+E109</f>
        <v>0</v>
      </c>
      <c r="F106" s="37">
        <f>F107+F108+F109</f>
        <v>873.4</v>
      </c>
      <c r="G106" s="37">
        <f>G107+G108+G109</f>
        <v>869.6</v>
      </c>
      <c r="H106" s="36">
        <f t="shared" si="7"/>
        <v>-2636.1</v>
      </c>
      <c r="I106" s="37">
        <f t="shared" si="8"/>
        <v>24.886736002279527</v>
      </c>
      <c r="J106" s="7"/>
      <c r="L106" s="4"/>
    </row>
    <row r="107" spans="1:12" ht="31.5">
      <c r="A107" s="20" t="s">
        <v>56</v>
      </c>
      <c r="B107" s="9" t="s">
        <v>65</v>
      </c>
      <c r="C107" s="12" t="s">
        <v>422</v>
      </c>
      <c r="D107" s="37">
        <v>3500</v>
      </c>
      <c r="E107" s="37"/>
      <c r="F107" s="36">
        <v>869.6</v>
      </c>
      <c r="G107" s="36">
        <f>F107-L106</f>
        <v>869.6</v>
      </c>
      <c r="H107" s="36">
        <f t="shared" si="7"/>
        <v>-2630.4</v>
      </c>
      <c r="I107" s="37">
        <f t="shared" si="8"/>
        <v>24.845714285714287</v>
      </c>
      <c r="J107" s="7"/>
      <c r="L107" s="4"/>
    </row>
    <row r="108" spans="1:12" ht="47.25">
      <c r="A108" s="20"/>
      <c r="B108" s="9" t="s">
        <v>210</v>
      </c>
      <c r="C108" s="12" t="s">
        <v>423</v>
      </c>
      <c r="D108" s="37">
        <v>9</v>
      </c>
      <c r="E108" s="37"/>
      <c r="F108" s="36">
        <v>3.8</v>
      </c>
      <c r="G108" s="36"/>
      <c r="H108" s="36">
        <f t="shared" si="7"/>
        <v>-5.2</v>
      </c>
      <c r="I108" s="37">
        <f t="shared" si="8"/>
        <v>42.22222222222222</v>
      </c>
      <c r="J108" s="7"/>
      <c r="L108" s="4"/>
    </row>
    <row r="109" spans="1:12" ht="31.5">
      <c r="A109" s="20"/>
      <c r="B109" s="9" t="s">
        <v>211</v>
      </c>
      <c r="C109" s="12" t="s">
        <v>424</v>
      </c>
      <c r="D109" s="37">
        <v>0.5</v>
      </c>
      <c r="E109" s="37"/>
      <c r="F109" s="36">
        <v>0</v>
      </c>
      <c r="G109" s="36"/>
      <c r="H109" s="36">
        <f t="shared" si="7"/>
        <v>-0.5</v>
      </c>
      <c r="I109" s="37">
        <f t="shared" si="8"/>
        <v>0</v>
      </c>
      <c r="J109" s="7" t="s">
        <v>122</v>
      </c>
      <c r="L109" s="7"/>
    </row>
    <row r="110" spans="1:12" ht="16.5" customHeight="1">
      <c r="A110" s="52" t="s">
        <v>163</v>
      </c>
      <c r="B110" s="11" t="s">
        <v>66</v>
      </c>
      <c r="C110" s="6" t="s">
        <v>317</v>
      </c>
      <c r="D110" s="37">
        <f>SUM(D111:D118)</f>
        <v>7607.599999999999</v>
      </c>
      <c r="E110" s="37">
        <f>SUM(E111:E118)</f>
        <v>0</v>
      </c>
      <c r="F110" s="37">
        <f>SUM(F111:F118)</f>
        <v>1991.4</v>
      </c>
      <c r="G110" s="37">
        <f>SUM(G111:G116)</f>
        <v>1991.4</v>
      </c>
      <c r="H110" s="36">
        <f t="shared" si="7"/>
        <v>-5616.199999999999</v>
      </c>
      <c r="I110" s="37">
        <f t="shared" si="8"/>
        <v>26.17645512382355</v>
      </c>
      <c r="J110" s="7" t="s">
        <v>123</v>
      </c>
      <c r="L110" s="4"/>
    </row>
    <row r="111" spans="1:12" ht="47.25">
      <c r="A111" s="20" t="s">
        <v>67</v>
      </c>
      <c r="B111" s="9" t="s">
        <v>248</v>
      </c>
      <c r="C111" s="6" t="s">
        <v>425</v>
      </c>
      <c r="D111" s="37">
        <v>8.9</v>
      </c>
      <c r="E111" s="37"/>
      <c r="F111" s="36">
        <v>8.9</v>
      </c>
      <c r="G111" s="36">
        <f>F111-L110</f>
        <v>8.9</v>
      </c>
      <c r="H111" s="36">
        <f t="shared" si="7"/>
        <v>0</v>
      </c>
      <c r="I111" s="37">
        <f t="shared" si="8"/>
        <v>100</v>
      </c>
      <c r="J111" s="7"/>
      <c r="L111" s="4"/>
    </row>
    <row r="112" spans="1:12" ht="47.25" hidden="1">
      <c r="A112" s="20" t="s">
        <v>67</v>
      </c>
      <c r="B112" s="9" t="s">
        <v>119</v>
      </c>
      <c r="C112" s="18" t="s">
        <v>461</v>
      </c>
      <c r="D112" s="37">
        <v>0</v>
      </c>
      <c r="E112" s="37"/>
      <c r="F112" s="36">
        <v>0</v>
      </c>
      <c r="G112" s="36">
        <f>F112-L111</f>
        <v>0</v>
      </c>
      <c r="H112" s="36">
        <f t="shared" si="7"/>
        <v>0</v>
      </c>
      <c r="I112" s="37" t="e">
        <f t="shared" si="8"/>
        <v>#DIV/0!</v>
      </c>
      <c r="J112" s="7"/>
      <c r="L112" s="4"/>
    </row>
    <row r="113" spans="1:12" ht="31.5">
      <c r="A113" s="20" t="s">
        <v>67</v>
      </c>
      <c r="B113" s="9" t="s">
        <v>266</v>
      </c>
      <c r="C113" s="18" t="s">
        <v>462</v>
      </c>
      <c r="D113" s="37">
        <v>100</v>
      </c>
      <c r="E113" s="37"/>
      <c r="F113" s="36">
        <v>0</v>
      </c>
      <c r="G113" s="36"/>
      <c r="H113" s="36">
        <f t="shared" si="7"/>
        <v>-100</v>
      </c>
      <c r="I113" s="37">
        <f t="shared" si="8"/>
        <v>0</v>
      </c>
      <c r="J113" s="7"/>
      <c r="L113" s="4"/>
    </row>
    <row r="114" spans="1:12" ht="47.25" customHeight="1">
      <c r="A114" s="20" t="s">
        <v>69</v>
      </c>
      <c r="B114" s="9" t="s">
        <v>247</v>
      </c>
      <c r="C114" s="18" t="s">
        <v>463</v>
      </c>
      <c r="D114" s="37">
        <v>35</v>
      </c>
      <c r="E114" s="37"/>
      <c r="F114" s="36">
        <v>0</v>
      </c>
      <c r="G114" s="36">
        <f>F114-L112</f>
        <v>0</v>
      </c>
      <c r="H114" s="36">
        <f t="shared" si="7"/>
        <v>-35</v>
      </c>
      <c r="I114" s="37">
        <f t="shared" si="8"/>
        <v>0</v>
      </c>
      <c r="J114" s="7"/>
      <c r="L114" s="4"/>
    </row>
    <row r="115" spans="1:12" ht="47.25" hidden="1">
      <c r="A115" s="20"/>
      <c r="B115" s="9" t="s">
        <v>70</v>
      </c>
      <c r="C115" s="8" t="s">
        <v>464</v>
      </c>
      <c r="D115" s="37"/>
      <c r="E115" s="37"/>
      <c r="F115" s="36"/>
      <c r="G115" s="36"/>
      <c r="H115" s="36">
        <f t="shared" si="7"/>
        <v>0</v>
      </c>
      <c r="I115" s="37" t="e">
        <f t="shared" si="8"/>
        <v>#DIV/0!</v>
      </c>
      <c r="J115" s="7"/>
      <c r="L115" s="4"/>
    </row>
    <row r="116" spans="1:12" ht="47.25" customHeight="1">
      <c r="A116" s="20" t="s">
        <v>69</v>
      </c>
      <c r="B116" s="9" t="s">
        <v>70</v>
      </c>
      <c r="C116" s="8" t="s">
        <v>463</v>
      </c>
      <c r="D116" s="37">
        <v>7353.7</v>
      </c>
      <c r="E116" s="37"/>
      <c r="F116" s="36">
        <v>1982.5</v>
      </c>
      <c r="G116" s="36">
        <f>F116-L114</f>
        <v>1982.5</v>
      </c>
      <c r="H116" s="36">
        <f t="shared" si="7"/>
        <v>-5371.2</v>
      </c>
      <c r="I116" s="37">
        <f t="shared" si="8"/>
        <v>26.95921780872214</v>
      </c>
      <c r="J116" s="7"/>
      <c r="L116" s="7"/>
    </row>
    <row r="117" spans="1:12" ht="31.5">
      <c r="A117" s="20"/>
      <c r="B117" s="9" t="s">
        <v>70</v>
      </c>
      <c r="C117" s="8" t="s">
        <v>203</v>
      </c>
      <c r="D117" s="37">
        <v>10</v>
      </c>
      <c r="E117" s="37"/>
      <c r="F117" s="36">
        <v>0</v>
      </c>
      <c r="G117" s="36"/>
      <c r="H117" s="36">
        <f t="shared" si="7"/>
        <v>-10</v>
      </c>
      <c r="I117" s="37">
        <f t="shared" si="8"/>
        <v>0</v>
      </c>
      <c r="J117" s="7"/>
      <c r="L117" s="7"/>
    </row>
    <row r="118" spans="1:12" ht="41.25" customHeight="1">
      <c r="A118" s="20"/>
      <c r="B118" s="9" t="s">
        <v>70</v>
      </c>
      <c r="C118" s="8" t="s">
        <v>276</v>
      </c>
      <c r="D118" s="37">
        <v>100</v>
      </c>
      <c r="E118" s="37"/>
      <c r="F118" s="36">
        <v>0</v>
      </c>
      <c r="G118" s="36"/>
      <c r="H118" s="36">
        <f t="shared" si="7"/>
        <v>-100</v>
      </c>
      <c r="I118" s="37">
        <f t="shared" si="8"/>
        <v>0</v>
      </c>
      <c r="J118" s="7"/>
      <c r="L118" s="7"/>
    </row>
    <row r="119" spans="1:12" ht="15.75">
      <c r="A119" s="52" t="s">
        <v>71</v>
      </c>
      <c r="B119" s="11" t="s">
        <v>84</v>
      </c>
      <c r="C119" s="6" t="s">
        <v>319</v>
      </c>
      <c r="D119" s="37">
        <f>SUM(D120:D125)</f>
        <v>3498.9</v>
      </c>
      <c r="E119" s="37">
        <f>SUM(E120:E125)</f>
        <v>0</v>
      </c>
      <c r="F119" s="37">
        <f>SUM(F120:F125)</f>
        <v>785.3</v>
      </c>
      <c r="G119" s="37" t="e">
        <f>SUM(G120:G125)</f>
        <v>#REF!</v>
      </c>
      <c r="H119" s="36">
        <f t="shared" si="7"/>
        <v>-2713.6000000000004</v>
      </c>
      <c r="I119" s="37">
        <f t="shared" si="8"/>
        <v>22.444196747549228</v>
      </c>
      <c r="J119" s="7"/>
      <c r="L119" s="4"/>
    </row>
    <row r="120" spans="1:12" ht="15.75">
      <c r="A120" s="20" t="s">
        <v>71</v>
      </c>
      <c r="B120" s="9" t="s">
        <v>195</v>
      </c>
      <c r="C120" s="12" t="s">
        <v>198</v>
      </c>
      <c r="D120" s="37">
        <v>459.9</v>
      </c>
      <c r="E120" s="37"/>
      <c r="F120" s="36">
        <v>102.7</v>
      </c>
      <c r="G120" s="36">
        <f>F120-L119</f>
        <v>102.7</v>
      </c>
      <c r="H120" s="36">
        <f t="shared" si="7"/>
        <v>-357.2</v>
      </c>
      <c r="I120" s="37">
        <f t="shared" si="8"/>
        <v>22.330941509023702</v>
      </c>
      <c r="J120" s="7"/>
      <c r="L120" s="4"/>
    </row>
    <row r="121" spans="1:12" ht="15.75">
      <c r="A121" s="20" t="s">
        <v>71</v>
      </c>
      <c r="B121" s="9" t="s">
        <v>196</v>
      </c>
      <c r="C121" s="12" t="s">
        <v>200</v>
      </c>
      <c r="D121" s="37">
        <v>307</v>
      </c>
      <c r="E121" s="37"/>
      <c r="F121" s="36">
        <v>66.1</v>
      </c>
      <c r="G121" s="36">
        <f>F121-L120</f>
        <v>66.1</v>
      </c>
      <c r="H121" s="36">
        <f t="shared" si="7"/>
        <v>-240.9</v>
      </c>
      <c r="I121" s="37">
        <f t="shared" si="8"/>
        <v>21.530944625407162</v>
      </c>
      <c r="J121" s="7"/>
      <c r="L121" s="4"/>
    </row>
    <row r="122" spans="1:12" ht="18" customHeight="1">
      <c r="A122" s="20" t="s">
        <v>71</v>
      </c>
      <c r="B122" s="9" t="s">
        <v>197</v>
      </c>
      <c r="C122" s="12" t="s">
        <v>199</v>
      </c>
      <c r="D122" s="37">
        <v>2286.3</v>
      </c>
      <c r="E122" s="37"/>
      <c r="F122" s="36">
        <v>536.8</v>
      </c>
      <c r="G122" s="36" t="e">
        <f>F122-#REF!</f>
        <v>#REF!</v>
      </c>
      <c r="H122" s="36">
        <f t="shared" si="7"/>
        <v>-1749.5000000000002</v>
      </c>
      <c r="I122" s="37">
        <f t="shared" si="8"/>
        <v>23.478983510475437</v>
      </c>
      <c r="J122" s="7"/>
      <c r="L122" s="4"/>
    </row>
    <row r="123" spans="1:12" ht="63" hidden="1">
      <c r="A123" s="20" t="s">
        <v>110</v>
      </c>
      <c r="B123" s="9" t="s">
        <v>183</v>
      </c>
      <c r="C123" s="12" t="s">
        <v>182</v>
      </c>
      <c r="D123" s="37"/>
      <c r="E123" s="37"/>
      <c r="F123" s="36"/>
      <c r="G123" s="36">
        <f>F123-L122</f>
        <v>0</v>
      </c>
      <c r="H123" s="36">
        <f t="shared" si="7"/>
        <v>0</v>
      </c>
      <c r="I123" s="37" t="e">
        <f t="shared" si="8"/>
        <v>#DIV/0!</v>
      </c>
      <c r="J123" s="7"/>
      <c r="L123" s="4"/>
    </row>
    <row r="124" spans="1:12" ht="15.75">
      <c r="A124" s="20" t="s">
        <v>71</v>
      </c>
      <c r="B124" s="9" t="s">
        <v>174</v>
      </c>
      <c r="C124" s="12" t="s">
        <v>147</v>
      </c>
      <c r="D124" s="37">
        <v>285.5</v>
      </c>
      <c r="E124" s="37"/>
      <c r="F124" s="36">
        <v>64.1</v>
      </c>
      <c r="G124" s="36">
        <f>F124-L123</f>
        <v>64.1</v>
      </c>
      <c r="H124" s="36">
        <f t="shared" si="7"/>
        <v>-221.4</v>
      </c>
      <c r="I124" s="37">
        <f t="shared" si="8"/>
        <v>22.451838879159368</v>
      </c>
      <c r="J124" s="7"/>
      <c r="L124" s="4"/>
    </row>
    <row r="125" spans="1:12" ht="50.25" customHeight="1">
      <c r="A125" s="20" t="s">
        <v>175</v>
      </c>
      <c r="B125" s="9" t="s">
        <v>174</v>
      </c>
      <c r="C125" s="12" t="s">
        <v>235</v>
      </c>
      <c r="D125" s="37">
        <v>160.2</v>
      </c>
      <c r="E125" s="37"/>
      <c r="F125" s="36">
        <v>15.6</v>
      </c>
      <c r="G125" s="36">
        <f>F125-L124</f>
        <v>15.6</v>
      </c>
      <c r="H125" s="36">
        <f t="shared" si="7"/>
        <v>-144.6</v>
      </c>
      <c r="I125" s="37">
        <f t="shared" si="8"/>
        <v>9.737827715355806</v>
      </c>
      <c r="J125" s="7"/>
      <c r="L125" s="7"/>
    </row>
    <row r="126" spans="1:12" ht="19.5" customHeight="1">
      <c r="A126" s="20" t="s">
        <v>164</v>
      </c>
      <c r="B126" s="9" t="s">
        <v>120</v>
      </c>
      <c r="C126" s="12" t="s">
        <v>320</v>
      </c>
      <c r="D126" s="37">
        <f>SUM(D127:D130)</f>
        <v>400</v>
      </c>
      <c r="E126" s="37">
        <f>SUM(E127:E130)</f>
        <v>141.2</v>
      </c>
      <c r="F126" s="37">
        <f>SUM(F127:F130)</f>
        <v>91.9</v>
      </c>
      <c r="G126" s="37">
        <f>SUM(G127:G129)</f>
        <v>0</v>
      </c>
      <c r="H126" s="36">
        <f t="shared" si="7"/>
        <v>-308.1</v>
      </c>
      <c r="I126" s="37">
        <f t="shared" si="8"/>
        <v>22.975</v>
      </c>
      <c r="J126" s="7"/>
      <c r="L126" s="4"/>
    </row>
    <row r="127" spans="1:12" ht="15" customHeight="1" hidden="1">
      <c r="A127" s="52" t="s">
        <v>91</v>
      </c>
      <c r="B127" s="11" t="s">
        <v>90</v>
      </c>
      <c r="C127" s="6" t="s">
        <v>217</v>
      </c>
      <c r="D127" s="37">
        <v>0</v>
      </c>
      <c r="E127" s="37">
        <v>21</v>
      </c>
      <c r="F127" s="36">
        <v>0</v>
      </c>
      <c r="G127" s="36">
        <f>F127-L126</f>
        <v>0</v>
      </c>
      <c r="H127" s="36">
        <f t="shared" si="7"/>
        <v>0</v>
      </c>
      <c r="I127" s="37" t="e">
        <f t="shared" si="8"/>
        <v>#DIV/0!</v>
      </c>
      <c r="J127" s="7"/>
      <c r="L127" s="4"/>
    </row>
    <row r="128" spans="1:12" ht="23.25" customHeight="1" hidden="1">
      <c r="A128" s="52" t="s">
        <v>131</v>
      </c>
      <c r="B128" s="11" t="s">
        <v>132</v>
      </c>
      <c r="C128" s="6" t="s">
        <v>218</v>
      </c>
      <c r="D128" s="37">
        <v>0</v>
      </c>
      <c r="E128" s="37">
        <v>120.2</v>
      </c>
      <c r="F128" s="36">
        <v>0</v>
      </c>
      <c r="G128" s="36">
        <f>F128-L127</f>
        <v>0</v>
      </c>
      <c r="H128" s="36">
        <f t="shared" si="7"/>
        <v>0</v>
      </c>
      <c r="I128" s="37" t="e">
        <f t="shared" si="8"/>
        <v>#DIV/0!</v>
      </c>
      <c r="J128" s="7"/>
      <c r="L128" s="4"/>
    </row>
    <row r="129" spans="1:12" ht="31.5" customHeight="1" hidden="1">
      <c r="A129" s="52" t="s">
        <v>131</v>
      </c>
      <c r="B129" s="11" t="s">
        <v>132</v>
      </c>
      <c r="C129" s="6" t="s">
        <v>426</v>
      </c>
      <c r="D129" s="37"/>
      <c r="E129" s="37"/>
      <c r="F129" s="36"/>
      <c r="G129" s="36">
        <f>F129-L128</f>
        <v>0</v>
      </c>
      <c r="H129" s="36">
        <f t="shared" si="7"/>
        <v>0</v>
      </c>
      <c r="I129" s="37" t="e">
        <f t="shared" si="8"/>
        <v>#DIV/0!</v>
      </c>
      <c r="J129" s="7"/>
      <c r="L129" s="7"/>
    </row>
    <row r="130" spans="1:12" ht="47.25">
      <c r="A130" s="52"/>
      <c r="B130" s="11" t="s">
        <v>268</v>
      </c>
      <c r="C130" s="8" t="s">
        <v>465</v>
      </c>
      <c r="D130" s="37">
        <v>400</v>
      </c>
      <c r="E130" s="37"/>
      <c r="F130" s="36">
        <v>91.9</v>
      </c>
      <c r="G130" s="36"/>
      <c r="H130" s="36">
        <f t="shared" si="7"/>
        <v>-308.1</v>
      </c>
      <c r="I130" s="37">
        <f t="shared" si="8"/>
        <v>22.975</v>
      </c>
      <c r="J130" s="7"/>
      <c r="L130" s="7"/>
    </row>
    <row r="131" spans="1:12" ht="15.75">
      <c r="A131" s="52" t="s">
        <v>72</v>
      </c>
      <c r="B131" s="11" t="s">
        <v>73</v>
      </c>
      <c r="C131" s="6" t="s">
        <v>321</v>
      </c>
      <c r="D131" s="37">
        <f>D134+D135+D132+D136+D133</f>
        <v>1439.6</v>
      </c>
      <c r="E131" s="37">
        <f>E134+E135+E132+E136+E133</f>
        <v>0</v>
      </c>
      <c r="F131" s="37">
        <f>F134+F135+F132+F136+F133</f>
        <v>286.7</v>
      </c>
      <c r="G131" s="37">
        <f>G134+G135</f>
        <v>283.2</v>
      </c>
      <c r="H131" s="36">
        <f t="shared" si="7"/>
        <v>-1152.8999999999999</v>
      </c>
      <c r="I131" s="37">
        <f t="shared" si="8"/>
        <v>19.915254237288135</v>
      </c>
      <c r="J131" s="7"/>
      <c r="L131" s="4"/>
    </row>
    <row r="132" spans="1:12" ht="48" customHeight="1">
      <c r="A132" s="52" t="s">
        <v>72</v>
      </c>
      <c r="B132" s="11" t="s">
        <v>252</v>
      </c>
      <c r="C132" s="6" t="s">
        <v>16</v>
      </c>
      <c r="D132" s="37">
        <v>41.7</v>
      </c>
      <c r="E132" s="37"/>
      <c r="F132" s="37">
        <v>1</v>
      </c>
      <c r="G132" s="37"/>
      <c r="H132" s="36">
        <f t="shared" si="7"/>
        <v>-40.7</v>
      </c>
      <c r="I132" s="37">
        <f t="shared" si="8"/>
        <v>2.3980815347721824</v>
      </c>
      <c r="J132" s="7"/>
      <c r="L132" s="4"/>
    </row>
    <row r="133" spans="1:12" ht="48" customHeight="1">
      <c r="A133" s="52"/>
      <c r="B133" s="11" t="s">
        <v>252</v>
      </c>
      <c r="C133" s="6" t="s">
        <v>17</v>
      </c>
      <c r="D133" s="37">
        <v>2.5</v>
      </c>
      <c r="E133" s="37"/>
      <c r="F133" s="37">
        <v>2.5</v>
      </c>
      <c r="G133" s="37"/>
      <c r="H133" s="36">
        <f t="shared" si="7"/>
        <v>0</v>
      </c>
      <c r="I133" s="37">
        <f t="shared" si="8"/>
        <v>100</v>
      </c>
      <c r="J133" s="7"/>
      <c r="L133" s="4"/>
    </row>
    <row r="134" spans="1:12" ht="62.25" customHeight="1">
      <c r="A134" s="52" t="s">
        <v>72</v>
      </c>
      <c r="B134" s="11" t="s">
        <v>165</v>
      </c>
      <c r="C134" s="6" t="s">
        <v>18</v>
      </c>
      <c r="D134" s="37">
        <v>54.8</v>
      </c>
      <c r="E134" s="37"/>
      <c r="F134" s="36">
        <v>6.4</v>
      </c>
      <c r="G134" s="36">
        <f>F134-L131</f>
        <v>6.4</v>
      </c>
      <c r="H134" s="36">
        <f aca="true" t="shared" si="9" ref="H134:H185">F134-D134</f>
        <v>-48.4</v>
      </c>
      <c r="I134" s="37">
        <f aca="true" t="shared" si="10" ref="I134:I185">F134/D134*100</f>
        <v>11.678832116788323</v>
      </c>
      <c r="J134" s="7"/>
      <c r="L134" s="4"/>
    </row>
    <row r="135" spans="1:12" ht="31.5">
      <c r="A135" s="52" t="s">
        <v>72</v>
      </c>
      <c r="B135" s="11" t="s">
        <v>74</v>
      </c>
      <c r="C135" s="6" t="s">
        <v>177</v>
      </c>
      <c r="D135" s="37">
        <v>1325.3</v>
      </c>
      <c r="E135" s="37"/>
      <c r="F135" s="36">
        <v>276.8</v>
      </c>
      <c r="G135" s="36">
        <f>F135-L134</f>
        <v>276.8</v>
      </c>
      <c r="H135" s="36">
        <f t="shared" si="9"/>
        <v>-1048.5</v>
      </c>
      <c r="I135" s="37">
        <f t="shared" si="10"/>
        <v>20.885837168942885</v>
      </c>
      <c r="J135" s="7"/>
      <c r="L135" s="4"/>
    </row>
    <row r="136" spans="1:12" ht="46.5" customHeight="1">
      <c r="A136" s="52" t="s">
        <v>72</v>
      </c>
      <c r="B136" s="11" t="s">
        <v>253</v>
      </c>
      <c r="C136" s="6" t="s">
        <v>380</v>
      </c>
      <c r="D136" s="37">
        <v>15.3</v>
      </c>
      <c r="E136" s="37"/>
      <c r="F136" s="36">
        <v>0</v>
      </c>
      <c r="G136" s="36"/>
      <c r="H136" s="36">
        <f t="shared" si="9"/>
        <v>-15.3</v>
      </c>
      <c r="I136" s="37">
        <f t="shared" si="10"/>
        <v>0</v>
      </c>
      <c r="J136" s="7"/>
      <c r="L136" s="4"/>
    </row>
    <row r="137" spans="1:12" ht="27.75" customHeight="1" hidden="1">
      <c r="A137" s="20" t="s">
        <v>92</v>
      </c>
      <c r="B137" s="9" t="s">
        <v>89</v>
      </c>
      <c r="C137" s="19" t="s">
        <v>240</v>
      </c>
      <c r="D137" s="37"/>
      <c r="E137" s="37"/>
      <c r="F137" s="36"/>
      <c r="G137" s="36">
        <f>F137-L135</f>
        <v>0</v>
      </c>
      <c r="H137" s="36">
        <f t="shared" si="9"/>
        <v>0</v>
      </c>
      <c r="I137" s="37" t="e">
        <f t="shared" si="10"/>
        <v>#DIV/0!</v>
      </c>
      <c r="J137" s="7"/>
      <c r="L137" s="4"/>
    </row>
    <row r="138" spans="1:12" ht="31.5" customHeight="1" hidden="1">
      <c r="A138" s="20" t="s">
        <v>166</v>
      </c>
      <c r="B138" s="9" t="s">
        <v>212</v>
      </c>
      <c r="C138" s="19" t="s">
        <v>441</v>
      </c>
      <c r="D138" s="39">
        <f>D139</f>
        <v>0</v>
      </c>
      <c r="E138" s="39">
        <f>E139</f>
        <v>50</v>
      </c>
      <c r="F138" s="39">
        <f>F139</f>
        <v>0</v>
      </c>
      <c r="G138" s="40">
        <f>G139</f>
        <v>0</v>
      </c>
      <c r="H138" s="36">
        <f t="shared" si="9"/>
        <v>0</v>
      </c>
      <c r="I138" s="37" t="e">
        <f t="shared" si="10"/>
        <v>#DIV/0!</v>
      </c>
      <c r="J138" s="7"/>
      <c r="L138" s="4"/>
    </row>
    <row r="139" spans="1:12" ht="29.25" customHeight="1" hidden="1">
      <c r="A139" s="52" t="s">
        <v>166</v>
      </c>
      <c r="B139" s="11" t="s">
        <v>167</v>
      </c>
      <c r="C139" s="6" t="s">
        <v>442</v>
      </c>
      <c r="D139" s="38">
        <v>0</v>
      </c>
      <c r="E139" s="38">
        <v>50</v>
      </c>
      <c r="F139" s="36">
        <v>0</v>
      </c>
      <c r="G139" s="36">
        <f>F139-L138</f>
        <v>0</v>
      </c>
      <c r="H139" s="36">
        <f t="shared" si="9"/>
        <v>0</v>
      </c>
      <c r="I139" s="37" t="e">
        <f t="shared" si="10"/>
        <v>#DIV/0!</v>
      </c>
      <c r="J139" s="7"/>
      <c r="L139" s="7"/>
    </row>
    <row r="140" spans="1:12" ht="30" customHeight="1" hidden="1">
      <c r="A140" s="52" t="s">
        <v>166</v>
      </c>
      <c r="B140" s="11" t="s">
        <v>224</v>
      </c>
      <c r="C140" s="6" t="s">
        <v>226</v>
      </c>
      <c r="D140" s="38"/>
      <c r="E140" s="38"/>
      <c r="F140" s="36"/>
      <c r="G140" s="36"/>
      <c r="H140" s="36">
        <f t="shared" si="9"/>
        <v>0</v>
      </c>
      <c r="I140" s="37" t="e">
        <f t="shared" si="10"/>
        <v>#DIV/0!</v>
      </c>
      <c r="J140" s="7"/>
      <c r="L140" s="7"/>
    </row>
    <row r="141" spans="1:12" ht="31.5">
      <c r="A141" s="20"/>
      <c r="B141" s="9" t="s">
        <v>116</v>
      </c>
      <c r="C141" s="12" t="s">
        <v>440</v>
      </c>
      <c r="D141" s="37">
        <f>SUM(D142:D146)</f>
        <v>1111.3</v>
      </c>
      <c r="E141" s="37">
        <f>SUM(E142:E146)</f>
        <v>0</v>
      </c>
      <c r="F141" s="37">
        <f>SUM(F142:F146)</f>
        <v>199.39999999999998</v>
      </c>
      <c r="G141" s="37">
        <f>SUM(G142:G144)</f>
        <v>135.6</v>
      </c>
      <c r="H141" s="36">
        <f t="shared" si="9"/>
        <v>-911.9</v>
      </c>
      <c r="I141" s="37">
        <f t="shared" si="10"/>
        <v>17.942949698551246</v>
      </c>
      <c r="J141" s="7"/>
      <c r="L141" s="4"/>
    </row>
    <row r="142" spans="1:12" ht="63">
      <c r="A142" s="20" t="s">
        <v>75</v>
      </c>
      <c r="B142" s="9" t="s">
        <v>76</v>
      </c>
      <c r="C142" s="6" t="s">
        <v>236</v>
      </c>
      <c r="D142" s="37">
        <v>380</v>
      </c>
      <c r="E142" s="37"/>
      <c r="F142" s="36">
        <v>0</v>
      </c>
      <c r="G142" s="36">
        <f>F142-L141</f>
        <v>0</v>
      </c>
      <c r="H142" s="36">
        <f t="shared" si="9"/>
        <v>-380</v>
      </c>
      <c r="I142" s="37">
        <f t="shared" si="10"/>
        <v>0</v>
      </c>
      <c r="J142" s="7"/>
      <c r="L142" s="4"/>
    </row>
    <row r="143" spans="1:12" ht="48" customHeight="1">
      <c r="A143" s="20" t="s">
        <v>75</v>
      </c>
      <c r="B143" s="9" t="s">
        <v>76</v>
      </c>
      <c r="C143" s="6" t="s">
        <v>437</v>
      </c>
      <c r="D143" s="37">
        <v>613.3</v>
      </c>
      <c r="E143" s="37"/>
      <c r="F143" s="36">
        <v>135.6</v>
      </c>
      <c r="G143" s="36">
        <f>F143-L142</f>
        <v>135.6</v>
      </c>
      <c r="H143" s="36">
        <f t="shared" si="9"/>
        <v>-477.69999999999993</v>
      </c>
      <c r="I143" s="37">
        <f t="shared" si="10"/>
        <v>22.109897277025926</v>
      </c>
      <c r="J143" s="7"/>
      <c r="L143" s="4"/>
    </row>
    <row r="144" spans="1:12" ht="48.75" customHeight="1">
      <c r="A144" s="20" t="s">
        <v>75</v>
      </c>
      <c r="B144" s="9" t="s">
        <v>137</v>
      </c>
      <c r="C144" s="8" t="s">
        <v>438</v>
      </c>
      <c r="D144" s="37">
        <v>18</v>
      </c>
      <c r="E144" s="37"/>
      <c r="F144" s="36">
        <v>0</v>
      </c>
      <c r="G144" s="36">
        <f>F144-L143</f>
        <v>0</v>
      </c>
      <c r="H144" s="36">
        <f t="shared" si="9"/>
        <v>-18</v>
      </c>
      <c r="I144" s="37">
        <f t="shared" si="10"/>
        <v>0</v>
      </c>
      <c r="J144" s="7"/>
      <c r="L144" s="4"/>
    </row>
    <row r="145" spans="1:12" ht="28.5" customHeight="1" hidden="1">
      <c r="A145" s="20" t="s">
        <v>77</v>
      </c>
      <c r="B145" s="9" t="s">
        <v>186</v>
      </c>
      <c r="C145" s="8" t="s">
        <v>242</v>
      </c>
      <c r="D145" s="37"/>
      <c r="E145" s="37"/>
      <c r="F145" s="36"/>
      <c r="G145" s="36">
        <f>F145-L144</f>
        <v>0</v>
      </c>
      <c r="H145" s="36">
        <f t="shared" si="9"/>
        <v>0</v>
      </c>
      <c r="I145" s="37" t="e">
        <f t="shared" si="10"/>
        <v>#DIV/0!</v>
      </c>
      <c r="J145" s="7"/>
      <c r="L145" s="4"/>
    </row>
    <row r="146" spans="1:12" ht="63">
      <c r="A146" s="20" t="s">
        <v>75</v>
      </c>
      <c r="B146" s="9" t="s">
        <v>83</v>
      </c>
      <c r="C146" s="83" t="s">
        <v>347</v>
      </c>
      <c r="D146" s="37">
        <v>100</v>
      </c>
      <c r="E146" s="37"/>
      <c r="F146" s="36">
        <v>63.8</v>
      </c>
      <c r="G146" s="36"/>
      <c r="H146" s="36">
        <f t="shared" si="9"/>
        <v>-36.2</v>
      </c>
      <c r="I146" s="37">
        <f t="shared" si="10"/>
        <v>63.800000000000004</v>
      </c>
      <c r="J146" s="7"/>
      <c r="L146" s="4"/>
    </row>
    <row r="147" spans="1:12" ht="31.5">
      <c r="A147" s="20"/>
      <c r="B147" s="9" t="s">
        <v>274</v>
      </c>
      <c r="C147" s="8" t="s">
        <v>439</v>
      </c>
      <c r="D147" s="37">
        <f>D148+D149+D150+D152+D151+D153</f>
        <v>72.4</v>
      </c>
      <c r="E147" s="37">
        <f>E148+E149+E150+E152+E151+E153</f>
        <v>0</v>
      </c>
      <c r="F147" s="37">
        <f>F148+F149+F150+F152+F151+F153</f>
        <v>0.2</v>
      </c>
      <c r="G147" s="36"/>
      <c r="H147" s="36">
        <f t="shared" si="9"/>
        <v>-72.2</v>
      </c>
      <c r="I147" s="37">
        <f t="shared" si="10"/>
        <v>0.2762430939226519</v>
      </c>
      <c r="J147" s="7"/>
      <c r="L147" s="4"/>
    </row>
    <row r="148" spans="1:12" ht="65.25" customHeight="1">
      <c r="A148" s="20"/>
      <c r="B148" s="9" t="s">
        <v>186</v>
      </c>
      <c r="C148" s="6" t="s">
        <v>355</v>
      </c>
      <c r="D148" s="37">
        <v>10</v>
      </c>
      <c r="E148" s="37"/>
      <c r="F148" s="36">
        <v>0.2</v>
      </c>
      <c r="G148" s="36"/>
      <c r="H148" s="36">
        <f t="shared" si="9"/>
        <v>-9.8</v>
      </c>
      <c r="I148" s="37">
        <f t="shared" si="10"/>
        <v>2</v>
      </c>
      <c r="J148" s="7"/>
      <c r="L148" s="4"/>
    </row>
    <row r="149" spans="1:12" ht="51.75" customHeight="1">
      <c r="A149" s="20" t="s">
        <v>77</v>
      </c>
      <c r="B149" s="9" t="s">
        <v>186</v>
      </c>
      <c r="C149" s="6" t="s">
        <v>356</v>
      </c>
      <c r="D149" s="37">
        <v>10</v>
      </c>
      <c r="E149" s="37"/>
      <c r="F149" s="36">
        <v>0</v>
      </c>
      <c r="G149" s="36">
        <f>F149-L145</f>
        <v>0</v>
      </c>
      <c r="H149" s="36">
        <f t="shared" si="9"/>
        <v>-10</v>
      </c>
      <c r="I149" s="37">
        <f t="shared" si="10"/>
        <v>0</v>
      </c>
      <c r="J149" s="7"/>
      <c r="L149" s="4"/>
    </row>
    <row r="150" spans="1:12" ht="47.25" hidden="1">
      <c r="A150" s="20" t="s">
        <v>77</v>
      </c>
      <c r="B150" s="9" t="s">
        <v>186</v>
      </c>
      <c r="C150" s="8" t="s">
        <v>468</v>
      </c>
      <c r="D150" s="37">
        <v>0</v>
      </c>
      <c r="E150" s="37"/>
      <c r="F150" s="36">
        <v>0</v>
      </c>
      <c r="G150" s="36"/>
      <c r="H150" s="36">
        <f t="shared" si="9"/>
        <v>0</v>
      </c>
      <c r="I150" s="37" t="e">
        <f t="shared" si="10"/>
        <v>#DIV/0!</v>
      </c>
      <c r="J150" s="7"/>
      <c r="L150" s="4"/>
    </row>
    <row r="151" spans="1:12" ht="78.75">
      <c r="A151" s="20"/>
      <c r="B151" s="9" t="s">
        <v>186</v>
      </c>
      <c r="C151" s="8" t="s">
        <v>357</v>
      </c>
      <c r="D151" s="37">
        <v>29.4</v>
      </c>
      <c r="E151" s="37"/>
      <c r="F151" s="36">
        <v>0</v>
      </c>
      <c r="G151" s="36"/>
      <c r="H151" s="36">
        <f t="shared" si="9"/>
        <v>-29.4</v>
      </c>
      <c r="I151" s="37">
        <f t="shared" si="10"/>
        <v>0</v>
      </c>
      <c r="J151" s="7"/>
      <c r="L151" s="4"/>
    </row>
    <row r="152" spans="1:12" ht="31.5">
      <c r="A152" s="20"/>
      <c r="B152" s="9" t="s">
        <v>186</v>
      </c>
      <c r="C152" s="8" t="s">
        <v>392</v>
      </c>
      <c r="D152" s="37">
        <v>23</v>
      </c>
      <c r="E152" s="37"/>
      <c r="F152" s="36">
        <v>0</v>
      </c>
      <c r="G152" s="36"/>
      <c r="H152" s="36">
        <f t="shared" si="9"/>
        <v>-23</v>
      </c>
      <c r="I152" s="37">
        <f t="shared" si="10"/>
        <v>0</v>
      </c>
      <c r="J152" s="7"/>
      <c r="L152" s="4"/>
    </row>
    <row r="153" spans="1:12" ht="31.5" hidden="1">
      <c r="A153" s="20" t="s">
        <v>77</v>
      </c>
      <c r="B153" s="9" t="s">
        <v>443</v>
      </c>
      <c r="C153" s="8" t="s">
        <v>444</v>
      </c>
      <c r="D153" s="37">
        <v>0</v>
      </c>
      <c r="E153" s="37"/>
      <c r="F153" s="36">
        <v>0</v>
      </c>
      <c r="G153" s="36"/>
      <c r="H153" s="36">
        <f t="shared" si="9"/>
        <v>0</v>
      </c>
      <c r="I153" s="37" t="e">
        <f t="shared" si="10"/>
        <v>#DIV/0!</v>
      </c>
      <c r="J153" s="7"/>
      <c r="L153" s="4"/>
    </row>
    <row r="154" spans="1:12" ht="32.25" customHeight="1">
      <c r="A154" s="20" t="s">
        <v>168</v>
      </c>
      <c r="B154" s="9" t="s">
        <v>213</v>
      </c>
      <c r="C154" s="6" t="s">
        <v>446</v>
      </c>
      <c r="D154" s="37">
        <f>D155+D156</f>
        <v>312.6</v>
      </c>
      <c r="E154" s="37">
        <f>E155+E156</f>
        <v>0</v>
      </c>
      <c r="F154" s="37">
        <f>F155+F156</f>
        <v>78</v>
      </c>
      <c r="G154" s="36"/>
      <c r="H154" s="36">
        <f t="shared" si="9"/>
        <v>-234.60000000000002</v>
      </c>
      <c r="I154" s="37">
        <f t="shared" si="10"/>
        <v>24.95201535508637</v>
      </c>
      <c r="J154" s="7"/>
      <c r="L154" s="4"/>
    </row>
    <row r="155" spans="1:12" ht="60" customHeight="1">
      <c r="A155" s="20" t="s">
        <v>168</v>
      </c>
      <c r="B155" s="9" t="s">
        <v>96</v>
      </c>
      <c r="C155" s="6" t="s">
        <v>447</v>
      </c>
      <c r="D155" s="37">
        <v>30</v>
      </c>
      <c r="E155" s="37"/>
      <c r="F155" s="36">
        <v>5.8</v>
      </c>
      <c r="G155" s="36">
        <f>F155-L154</f>
        <v>5.8</v>
      </c>
      <c r="H155" s="36">
        <f t="shared" si="9"/>
        <v>-24.2</v>
      </c>
      <c r="I155" s="37">
        <f t="shared" si="10"/>
        <v>19.333333333333332</v>
      </c>
      <c r="J155" s="7"/>
      <c r="L155" s="4"/>
    </row>
    <row r="156" spans="1:12" ht="31.5">
      <c r="A156" s="20" t="s">
        <v>168</v>
      </c>
      <c r="B156" s="9" t="s">
        <v>88</v>
      </c>
      <c r="C156" s="6" t="s">
        <v>219</v>
      </c>
      <c r="D156" s="37">
        <v>282.6</v>
      </c>
      <c r="E156" s="37"/>
      <c r="F156" s="36">
        <v>72.2</v>
      </c>
      <c r="G156" s="36">
        <f>F156-L155</f>
        <v>72.2</v>
      </c>
      <c r="H156" s="36">
        <f t="shared" si="9"/>
        <v>-210.40000000000003</v>
      </c>
      <c r="I156" s="37">
        <f t="shared" si="10"/>
        <v>25.54847841472045</v>
      </c>
      <c r="J156" s="7"/>
      <c r="L156" s="4"/>
    </row>
    <row r="157" spans="1:12" ht="15.75">
      <c r="A157" s="20"/>
      <c r="B157" s="9" t="s">
        <v>287</v>
      </c>
      <c r="C157" s="6" t="s">
        <v>349</v>
      </c>
      <c r="D157" s="36">
        <f>D158</f>
        <v>100</v>
      </c>
      <c r="E157" s="36">
        <f>E158</f>
        <v>0</v>
      </c>
      <c r="F157" s="36">
        <f>F158</f>
        <v>32.9</v>
      </c>
      <c r="G157" s="36"/>
      <c r="H157" s="36">
        <f>F157-D157</f>
        <v>-67.1</v>
      </c>
      <c r="I157" s="37">
        <f>F157/D157*100</f>
        <v>32.9</v>
      </c>
      <c r="J157" s="7"/>
      <c r="L157" s="4"/>
    </row>
    <row r="158" spans="1:12" ht="51.75" customHeight="1">
      <c r="A158" s="20"/>
      <c r="B158" s="9" t="s">
        <v>189</v>
      </c>
      <c r="C158" s="83" t="s">
        <v>348</v>
      </c>
      <c r="D158" s="37">
        <v>100</v>
      </c>
      <c r="E158" s="37"/>
      <c r="F158" s="36">
        <v>32.9</v>
      </c>
      <c r="G158" s="36"/>
      <c r="H158" s="36">
        <f>F158-D158</f>
        <v>-67.1</v>
      </c>
      <c r="I158" s="37">
        <f>F158/D158*100</f>
        <v>32.9</v>
      </c>
      <c r="J158" s="7"/>
      <c r="L158" s="4"/>
    </row>
    <row r="159" spans="1:12" ht="14.25" customHeight="1">
      <c r="A159" s="20"/>
      <c r="B159" s="9" t="s">
        <v>214</v>
      </c>
      <c r="C159" s="6" t="s">
        <v>448</v>
      </c>
      <c r="D159" s="37">
        <f>D161+D170+D172+D173+D174+D175+D176+D177+D180+D179+D171+D162+D178+D181+D160</f>
        <v>134.5</v>
      </c>
      <c r="E159" s="37">
        <f>E161+E170+E172+E173+E174+E175+E176+E177+E180+E179+E171+E162+E178+E181+E160</f>
        <v>60</v>
      </c>
      <c r="F159" s="37">
        <f>F161+F170+F172+F173+F174+F175+F176+F177+F180+F179+F171+F162+F178+F181+F160</f>
        <v>13.7</v>
      </c>
      <c r="G159" s="37" t="e">
        <f>G160+G161+G162+G163+G166+G167+G172+G173+G180+#REF!+#REF!+#REF!</f>
        <v>#REF!</v>
      </c>
      <c r="H159" s="36">
        <f t="shared" si="9"/>
        <v>-120.8</v>
      </c>
      <c r="I159" s="37">
        <f t="shared" si="10"/>
        <v>10.185873605947956</v>
      </c>
      <c r="J159" s="7"/>
      <c r="L159" s="4"/>
    </row>
    <row r="160" spans="1:12" ht="15.75" hidden="1">
      <c r="A160" s="20" t="s">
        <v>78</v>
      </c>
      <c r="B160" s="9" t="s">
        <v>79</v>
      </c>
      <c r="C160" s="12" t="s">
        <v>113</v>
      </c>
      <c r="D160" s="37"/>
      <c r="E160" s="37">
        <v>60</v>
      </c>
      <c r="F160" s="36">
        <v>0</v>
      </c>
      <c r="G160" s="36">
        <f>F160-L159</f>
        <v>0</v>
      </c>
      <c r="H160" s="36">
        <f t="shared" si="9"/>
        <v>0</v>
      </c>
      <c r="I160" s="37" t="e">
        <f t="shared" si="10"/>
        <v>#DIV/0!</v>
      </c>
      <c r="J160" s="7"/>
      <c r="L160" s="7"/>
    </row>
    <row r="161" spans="1:12" ht="19.5" customHeight="1" hidden="1">
      <c r="A161" s="20" t="s">
        <v>78</v>
      </c>
      <c r="B161" s="9" t="s">
        <v>178</v>
      </c>
      <c r="C161" s="6" t="s">
        <v>449</v>
      </c>
      <c r="D161" s="37"/>
      <c r="E161" s="37"/>
      <c r="F161" s="37"/>
      <c r="G161" s="36">
        <f>F161-L160</f>
        <v>0</v>
      </c>
      <c r="H161" s="36">
        <f t="shared" si="9"/>
        <v>0</v>
      </c>
      <c r="I161" s="37" t="e">
        <f t="shared" si="10"/>
        <v>#DIV/0!</v>
      </c>
      <c r="J161" s="7"/>
      <c r="L161" s="4"/>
    </row>
    <row r="162" spans="1:12" ht="46.5" customHeight="1" hidden="1">
      <c r="A162" s="20" t="s">
        <v>81</v>
      </c>
      <c r="B162" s="9" t="s">
        <v>178</v>
      </c>
      <c r="C162" s="6" t="s">
        <v>450</v>
      </c>
      <c r="D162" s="37"/>
      <c r="E162" s="37"/>
      <c r="F162" s="36"/>
      <c r="G162" s="36">
        <f>F162-L161</f>
        <v>0</v>
      </c>
      <c r="H162" s="36">
        <f t="shared" si="9"/>
        <v>0</v>
      </c>
      <c r="I162" s="37" t="e">
        <f t="shared" si="10"/>
        <v>#DIV/0!</v>
      </c>
      <c r="J162" s="7"/>
      <c r="L162" s="4"/>
    </row>
    <row r="163" spans="1:12" ht="63" hidden="1">
      <c r="A163" s="52" t="s">
        <v>81</v>
      </c>
      <c r="B163" s="11" t="s">
        <v>87</v>
      </c>
      <c r="C163" s="54" t="s">
        <v>228</v>
      </c>
      <c r="D163" s="37"/>
      <c r="E163" s="37"/>
      <c r="F163" s="36"/>
      <c r="G163" s="36">
        <f>F163-L162</f>
        <v>0</v>
      </c>
      <c r="H163" s="36">
        <f t="shared" si="9"/>
        <v>0</v>
      </c>
      <c r="I163" s="37" t="e">
        <f t="shared" si="10"/>
        <v>#DIV/0!</v>
      </c>
      <c r="J163" s="7"/>
      <c r="L163" s="7"/>
    </row>
    <row r="164" spans="1:12" ht="31.5" hidden="1">
      <c r="A164" s="20" t="s">
        <v>78</v>
      </c>
      <c r="B164" s="9" t="s">
        <v>80</v>
      </c>
      <c r="C164" s="6" t="s">
        <v>188</v>
      </c>
      <c r="D164" s="37"/>
      <c r="E164" s="37"/>
      <c r="F164" s="37"/>
      <c r="G164" s="36">
        <f>F164-L163</f>
        <v>0</v>
      </c>
      <c r="H164" s="36">
        <f t="shared" si="9"/>
        <v>0</v>
      </c>
      <c r="I164" s="37" t="e">
        <f t="shared" si="10"/>
        <v>#DIV/0!</v>
      </c>
      <c r="J164" s="7"/>
      <c r="L164" s="7"/>
    </row>
    <row r="165" spans="1:12" ht="15.75" hidden="1">
      <c r="A165" s="20"/>
      <c r="B165" s="9"/>
      <c r="C165" s="6"/>
      <c r="D165" s="37"/>
      <c r="E165" s="37"/>
      <c r="F165" s="37"/>
      <c r="G165" s="36"/>
      <c r="H165" s="36">
        <f t="shared" si="9"/>
        <v>0</v>
      </c>
      <c r="I165" s="37" t="e">
        <f t="shared" si="10"/>
        <v>#DIV/0!</v>
      </c>
      <c r="J165" s="7"/>
      <c r="L165" s="7"/>
    </row>
    <row r="166" spans="1:12" ht="47.25" hidden="1">
      <c r="A166" s="20" t="s">
        <v>78</v>
      </c>
      <c r="B166" s="9" t="s">
        <v>80</v>
      </c>
      <c r="C166" s="6" t="s">
        <v>230</v>
      </c>
      <c r="D166" s="37"/>
      <c r="E166" s="37"/>
      <c r="F166" s="37"/>
      <c r="G166" s="36"/>
      <c r="H166" s="36">
        <f t="shared" si="9"/>
        <v>0</v>
      </c>
      <c r="I166" s="37" t="e">
        <f t="shared" si="10"/>
        <v>#DIV/0!</v>
      </c>
      <c r="J166" s="7"/>
      <c r="L166" s="7"/>
    </row>
    <row r="167" spans="1:12" ht="15.75" hidden="1">
      <c r="A167" s="20" t="s">
        <v>78</v>
      </c>
      <c r="B167" s="9" t="s">
        <v>80</v>
      </c>
      <c r="C167" s="6" t="s">
        <v>229</v>
      </c>
      <c r="D167" s="37"/>
      <c r="E167" s="37"/>
      <c r="F167" s="37"/>
      <c r="G167" s="36">
        <f>F167-L165</f>
        <v>0</v>
      </c>
      <c r="H167" s="36">
        <f t="shared" si="9"/>
        <v>0</v>
      </c>
      <c r="I167" s="37" t="e">
        <f t="shared" si="10"/>
        <v>#DIV/0!</v>
      </c>
      <c r="J167" s="7"/>
      <c r="L167" s="7"/>
    </row>
    <row r="168" spans="1:12" ht="15.75" hidden="1">
      <c r="A168" s="20" t="s">
        <v>78</v>
      </c>
      <c r="B168" s="9" t="s">
        <v>80</v>
      </c>
      <c r="C168" s="6" t="s">
        <v>201</v>
      </c>
      <c r="D168" s="37"/>
      <c r="E168" s="37"/>
      <c r="F168" s="37"/>
      <c r="G168" s="36">
        <f>F168-L167</f>
        <v>0</v>
      </c>
      <c r="H168" s="36">
        <f t="shared" si="9"/>
        <v>0</v>
      </c>
      <c r="I168" s="37" t="e">
        <f t="shared" si="10"/>
        <v>#DIV/0!</v>
      </c>
      <c r="J168" s="7"/>
      <c r="L168" s="7"/>
    </row>
    <row r="169" spans="1:12" ht="31.5" hidden="1">
      <c r="A169" s="20" t="s">
        <v>78</v>
      </c>
      <c r="B169" s="9" t="s">
        <v>80</v>
      </c>
      <c r="C169" s="6" t="s">
        <v>223</v>
      </c>
      <c r="D169" s="37"/>
      <c r="E169" s="37"/>
      <c r="F169" s="37"/>
      <c r="G169" s="36">
        <f>F169-L168</f>
        <v>0</v>
      </c>
      <c r="H169" s="36">
        <f t="shared" si="9"/>
        <v>0</v>
      </c>
      <c r="I169" s="37" t="e">
        <f t="shared" si="10"/>
        <v>#DIV/0!</v>
      </c>
      <c r="J169" s="7"/>
      <c r="L169" s="7"/>
    </row>
    <row r="170" spans="1:12" ht="15.75" hidden="1">
      <c r="A170" s="20" t="s">
        <v>78</v>
      </c>
      <c r="B170" s="9" t="s">
        <v>79</v>
      </c>
      <c r="C170" s="6" t="s">
        <v>113</v>
      </c>
      <c r="D170" s="37"/>
      <c r="E170" s="37"/>
      <c r="F170" s="37"/>
      <c r="G170" s="36"/>
      <c r="H170" s="36">
        <f t="shared" si="9"/>
        <v>0</v>
      </c>
      <c r="I170" s="37" t="e">
        <f t="shared" si="10"/>
        <v>#DIV/0!</v>
      </c>
      <c r="J170" s="7"/>
      <c r="L170" s="7"/>
    </row>
    <row r="171" spans="1:12" ht="47.25" hidden="1">
      <c r="A171" s="20"/>
      <c r="B171" s="9" t="s">
        <v>296</v>
      </c>
      <c r="C171" s="6" t="s">
        <v>297</v>
      </c>
      <c r="D171" s="37"/>
      <c r="E171" s="37"/>
      <c r="F171" s="37"/>
      <c r="G171" s="36"/>
      <c r="H171" s="36">
        <f t="shared" si="9"/>
        <v>0</v>
      </c>
      <c r="I171" s="37" t="e">
        <f t="shared" si="10"/>
        <v>#DIV/0!</v>
      </c>
      <c r="J171" s="7"/>
      <c r="L171" s="7"/>
    </row>
    <row r="172" spans="1:12" ht="63" hidden="1">
      <c r="A172" s="20" t="s">
        <v>81</v>
      </c>
      <c r="B172" s="9" t="s">
        <v>215</v>
      </c>
      <c r="C172" s="6" t="s">
        <v>39</v>
      </c>
      <c r="D172" s="37"/>
      <c r="E172" s="37"/>
      <c r="F172" s="37"/>
      <c r="G172" s="36"/>
      <c r="H172" s="36">
        <f t="shared" si="9"/>
        <v>0</v>
      </c>
      <c r="I172" s="37" t="e">
        <f t="shared" si="10"/>
        <v>#DIV/0!</v>
      </c>
      <c r="J172" s="7"/>
      <c r="L172" s="7"/>
    </row>
    <row r="173" spans="1:12" ht="63" hidden="1">
      <c r="A173" s="20" t="s">
        <v>81</v>
      </c>
      <c r="B173" s="9" t="s">
        <v>215</v>
      </c>
      <c r="C173" s="6" t="s">
        <v>457</v>
      </c>
      <c r="D173" s="37"/>
      <c r="E173" s="37"/>
      <c r="F173" s="37"/>
      <c r="G173" s="36"/>
      <c r="H173" s="36">
        <f t="shared" si="9"/>
        <v>0</v>
      </c>
      <c r="I173" s="37" t="e">
        <f t="shared" si="10"/>
        <v>#DIV/0!</v>
      </c>
      <c r="J173" s="7"/>
      <c r="L173" s="7"/>
    </row>
    <row r="174" spans="1:12" ht="63" hidden="1">
      <c r="A174" s="20"/>
      <c r="B174" s="9" t="s">
        <v>215</v>
      </c>
      <c r="C174" s="6" t="s">
        <v>40</v>
      </c>
      <c r="D174" s="37"/>
      <c r="E174" s="37"/>
      <c r="F174" s="37"/>
      <c r="G174" s="36"/>
      <c r="H174" s="36">
        <f t="shared" si="9"/>
        <v>0</v>
      </c>
      <c r="I174" s="37" t="e">
        <f t="shared" si="10"/>
        <v>#DIV/0!</v>
      </c>
      <c r="J174" s="7"/>
      <c r="L174" s="7"/>
    </row>
    <row r="175" spans="1:12" ht="63" hidden="1">
      <c r="A175" s="20"/>
      <c r="B175" s="9" t="s">
        <v>215</v>
      </c>
      <c r="C175" s="6" t="s">
        <v>41</v>
      </c>
      <c r="D175" s="37"/>
      <c r="E175" s="37"/>
      <c r="F175" s="37"/>
      <c r="G175" s="36"/>
      <c r="H175" s="36">
        <f t="shared" si="9"/>
        <v>0</v>
      </c>
      <c r="I175" s="37" t="e">
        <f t="shared" si="10"/>
        <v>#DIV/0!</v>
      </c>
      <c r="J175" s="7"/>
      <c r="L175" s="7"/>
    </row>
    <row r="176" spans="1:12" ht="62.25" customHeight="1" hidden="1">
      <c r="A176" s="20"/>
      <c r="B176" s="9" t="s">
        <v>215</v>
      </c>
      <c r="C176" s="6" t="s">
        <v>458</v>
      </c>
      <c r="D176" s="37"/>
      <c r="E176" s="37"/>
      <c r="F176" s="37"/>
      <c r="G176" s="36"/>
      <c r="H176" s="36">
        <f t="shared" si="9"/>
        <v>0</v>
      </c>
      <c r="I176" s="37" t="e">
        <f t="shared" si="10"/>
        <v>#DIV/0!</v>
      </c>
      <c r="J176" s="7"/>
      <c r="L176" s="7"/>
    </row>
    <row r="177" spans="1:12" ht="0.75" customHeight="1" hidden="1">
      <c r="A177" s="20"/>
      <c r="B177" s="9" t="s">
        <v>215</v>
      </c>
      <c r="C177" s="6" t="s">
        <v>459</v>
      </c>
      <c r="D177" s="37"/>
      <c r="E177" s="37"/>
      <c r="F177" s="37"/>
      <c r="G177" s="36"/>
      <c r="H177" s="36">
        <f t="shared" si="9"/>
        <v>0</v>
      </c>
      <c r="I177" s="37" t="e">
        <f t="shared" si="10"/>
        <v>#DIV/0!</v>
      </c>
      <c r="J177" s="7"/>
      <c r="L177" s="7"/>
    </row>
    <row r="178" spans="1:12" ht="78" customHeight="1" hidden="1">
      <c r="A178" s="20"/>
      <c r="B178" s="9" t="s">
        <v>215</v>
      </c>
      <c r="C178" s="6" t="s">
        <v>227</v>
      </c>
      <c r="D178" s="37"/>
      <c r="E178" s="37"/>
      <c r="F178" s="37"/>
      <c r="G178" s="36"/>
      <c r="H178" s="36">
        <f t="shared" si="9"/>
        <v>0</v>
      </c>
      <c r="I178" s="37" t="e">
        <f t="shared" si="10"/>
        <v>#DIV/0!</v>
      </c>
      <c r="J178" s="7"/>
      <c r="L178" s="7"/>
    </row>
    <row r="179" spans="1:12" ht="78.75" hidden="1">
      <c r="A179" s="20"/>
      <c r="B179" s="9" t="s">
        <v>215</v>
      </c>
      <c r="C179" s="6" t="s">
        <v>295</v>
      </c>
      <c r="D179" s="37"/>
      <c r="E179" s="37"/>
      <c r="F179" s="37"/>
      <c r="G179" s="36"/>
      <c r="H179" s="36">
        <f t="shared" si="9"/>
        <v>0</v>
      </c>
      <c r="I179" s="37" t="e">
        <f t="shared" si="10"/>
        <v>#DIV/0!</v>
      </c>
      <c r="J179" s="7"/>
      <c r="L179" s="7"/>
    </row>
    <row r="180" spans="1:12" ht="14.25" customHeight="1">
      <c r="A180" s="20" t="s">
        <v>81</v>
      </c>
      <c r="B180" s="9" t="s">
        <v>80</v>
      </c>
      <c r="C180" s="6" t="s">
        <v>460</v>
      </c>
      <c r="D180" s="37">
        <v>84.5</v>
      </c>
      <c r="E180" s="37"/>
      <c r="F180" s="37">
        <v>13.7</v>
      </c>
      <c r="G180" s="36"/>
      <c r="H180" s="36">
        <f t="shared" si="9"/>
        <v>-70.8</v>
      </c>
      <c r="I180" s="37">
        <f t="shared" si="10"/>
        <v>16.21301775147929</v>
      </c>
      <c r="J180" s="7"/>
      <c r="L180" s="7"/>
    </row>
    <row r="181" spans="1:12" ht="32.25" customHeight="1">
      <c r="A181" s="20"/>
      <c r="B181" s="9" t="s">
        <v>80</v>
      </c>
      <c r="C181" s="6" t="s">
        <v>277</v>
      </c>
      <c r="D181" s="37">
        <v>50</v>
      </c>
      <c r="E181" s="37"/>
      <c r="F181" s="37">
        <v>0</v>
      </c>
      <c r="G181" s="36"/>
      <c r="H181" s="36">
        <f t="shared" si="9"/>
        <v>-50</v>
      </c>
      <c r="I181" s="37">
        <f t="shared" si="10"/>
        <v>0</v>
      </c>
      <c r="J181" s="7"/>
      <c r="L181" s="7"/>
    </row>
    <row r="182" spans="1:12" ht="15.75">
      <c r="A182" s="20"/>
      <c r="B182" s="9"/>
      <c r="C182" s="6" t="s">
        <v>169</v>
      </c>
      <c r="D182" s="37">
        <f>D10+D20+D21+D39+D50+D110+D119+D126+D131+D138+D141+D147+D154+D157+D159</f>
        <v>173547.69999999998</v>
      </c>
      <c r="E182" s="37">
        <f>E10+E20+E21+E39+E50+E110+E119+E126+E131+E138+E141+E147+E154+E157+E159</f>
        <v>786</v>
      </c>
      <c r="F182" s="37">
        <f>F10+F20+F21+F39+F50+F110+F119+F126+F131+F138+F141+F147+F154+F157+F159</f>
        <v>39667.5</v>
      </c>
      <c r="G182" s="37" t="e">
        <f>G10+G21+G37+G50+G110+G119+G126+G131+G137+G139+G141+G145+G149+G155+G156+G160+G161+G163+G162+G164+G165+G167+G168+G169</f>
        <v>#REF!</v>
      </c>
      <c r="H182" s="36">
        <f t="shared" si="9"/>
        <v>-133880.19999999998</v>
      </c>
      <c r="I182" s="37">
        <f t="shared" si="10"/>
        <v>22.856828410863415</v>
      </c>
      <c r="J182" s="7"/>
      <c r="L182" s="4"/>
    </row>
    <row r="183" spans="1:12" ht="18.75" customHeight="1">
      <c r="A183" s="20" t="s">
        <v>81</v>
      </c>
      <c r="B183" s="9" t="s">
        <v>82</v>
      </c>
      <c r="C183" s="6" t="s">
        <v>350</v>
      </c>
      <c r="D183" s="37">
        <v>27480.6</v>
      </c>
      <c r="E183" s="37"/>
      <c r="F183" s="36">
        <v>6870.3</v>
      </c>
      <c r="G183" s="36">
        <f>F183-L182</f>
        <v>6870.3</v>
      </c>
      <c r="H183" s="36">
        <f t="shared" si="9"/>
        <v>-20610.3</v>
      </c>
      <c r="I183" s="37">
        <f t="shared" si="10"/>
        <v>25.00054583961049</v>
      </c>
      <c r="J183" s="7"/>
      <c r="L183" s="7"/>
    </row>
    <row r="184" spans="1:12" ht="13.5" customHeight="1" hidden="1">
      <c r="A184" s="20"/>
      <c r="B184" s="9" t="s">
        <v>393</v>
      </c>
      <c r="C184" s="6" t="s">
        <v>154</v>
      </c>
      <c r="D184" s="37"/>
      <c r="E184" s="37"/>
      <c r="F184" s="36"/>
      <c r="G184" s="36"/>
      <c r="H184" s="36">
        <f t="shared" si="9"/>
        <v>0</v>
      </c>
      <c r="I184" s="37" t="e">
        <f t="shared" si="10"/>
        <v>#DIV/0!</v>
      </c>
      <c r="J184" s="7"/>
      <c r="L184" s="7"/>
    </row>
    <row r="185" spans="1:12" ht="15.75">
      <c r="A185" s="20"/>
      <c r="B185" s="20"/>
      <c r="C185" s="6" t="s">
        <v>36</v>
      </c>
      <c r="D185" s="37">
        <f>SUM(D182:D184)</f>
        <v>201028.3</v>
      </c>
      <c r="E185" s="37">
        <f>SUM(E182:E184)</f>
        <v>786</v>
      </c>
      <c r="F185" s="37">
        <f>SUM(F182:F184)</f>
        <v>46537.8</v>
      </c>
      <c r="G185" s="37" t="e">
        <f>G182+G183</f>
        <v>#REF!</v>
      </c>
      <c r="H185" s="36">
        <f t="shared" si="9"/>
        <v>-154490.5</v>
      </c>
      <c r="I185" s="37">
        <f t="shared" si="10"/>
        <v>23.149874918108548</v>
      </c>
      <c r="J185" s="30"/>
      <c r="L185" s="31"/>
    </row>
    <row r="186" spans="1:12" ht="15.75">
      <c r="A186" s="93"/>
      <c r="B186" s="93"/>
      <c r="C186" s="93"/>
      <c r="D186" s="93"/>
      <c r="E186" s="93"/>
      <c r="F186" s="93"/>
      <c r="G186" s="93"/>
      <c r="H186" s="93"/>
      <c r="I186" s="94"/>
      <c r="J186" s="30"/>
      <c r="L186" s="31"/>
    </row>
    <row r="187" spans="1:12" ht="14.25" customHeight="1">
      <c r="A187" s="21"/>
      <c r="B187" s="22"/>
      <c r="C187" s="23" t="s">
        <v>221</v>
      </c>
      <c r="D187" s="41">
        <f>D188+D190+D202+D204+D211+D227+D233+D236+D242+D246+D251+D254+D257+D263+D189</f>
        <v>6138.799999999999</v>
      </c>
      <c r="E187" s="41">
        <f>E188+E190+E202+E204+E211+E227+E233+E236+E242+E246+E251+E254+E257+E263+E189</f>
        <v>0</v>
      </c>
      <c r="F187" s="41">
        <f>F188+F190+F202+F204+F211+F227+F233+F236+F242+F246+F251+F254+F257+F263+F189</f>
        <v>394</v>
      </c>
      <c r="G187" s="41"/>
      <c r="H187" s="36">
        <f aca="true" t="shared" si="11" ref="H187:H252">F187-D187</f>
        <v>-5744.799999999999</v>
      </c>
      <c r="I187" s="43">
        <f aca="true" t="shared" si="12" ref="I187:I252">F187/D187*100</f>
        <v>6.418192480615105</v>
      </c>
      <c r="J187" s="30"/>
      <c r="L187" s="31"/>
    </row>
    <row r="188" spans="1:12" ht="25.5" customHeight="1" hidden="1">
      <c r="A188" s="24"/>
      <c r="B188" s="25" t="s">
        <v>480</v>
      </c>
      <c r="C188" s="26" t="s">
        <v>303</v>
      </c>
      <c r="D188" s="41"/>
      <c r="E188" s="41"/>
      <c r="F188" s="41"/>
      <c r="G188" s="41"/>
      <c r="H188" s="36">
        <f t="shared" si="11"/>
        <v>0</v>
      </c>
      <c r="I188" s="43" t="e">
        <f t="shared" si="12"/>
        <v>#DIV/0!</v>
      </c>
      <c r="J188" s="30"/>
      <c r="L188" s="31"/>
    </row>
    <row r="189" spans="1:12" ht="0.75" customHeight="1" hidden="1">
      <c r="A189" s="24"/>
      <c r="B189" s="25" t="s">
        <v>476</v>
      </c>
      <c r="C189" s="26" t="s">
        <v>477</v>
      </c>
      <c r="D189" s="42"/>
      <c r="E189" s="42"/>
      <c r="F189" s="42">
        <v>0</v>
      </c>
      <c r="G189" s="42"/>
      <c r="H189" s="36">
        <f t="shared" si="11"/>
        <v>0</v>
      </c>
      <c r="I189" s="43" t="e">
        <f t="shared" si="12"/>
        <v>#DIV/0!</v>
      </c>
      <c r="J189" s="30"/>
      <c r="L189" s="31"/>
    </row>
    <row r="190" spans="1:12" ht="15.75">
      <c r="A190" s="27"/>
      <c r="B190" s="29" t="s">
        <v>48</v>
      </c>
      <c r="C190" s="28" t="s">
        <v>206</v>
      </c>
      <c r="D190" s="42">
        <f>D191+D193+D196+D194+D199+D192+D195+D197+D198+D201+D200</f>
        <v>906.5</v>
      </c>
      <c r="E190" s="42">
        <f>E191+E193+E196+E194+E199+E192+E195+E197+E198+E201+E200</f>
        <v>0</v>
      </c>
      <c r="F190" s="42">
        <f>F191+F193+F196+F194+F199+F192+F195+F197+F198+F201+F200</f>
        <v>0</v>
      </c>
      <c r="G190" s="44"/>
      <c r="H190" s="36">
        <f t="shared" si="11"/>
        <v>-906.5</v>
      </c>
      <c r="I190" s="43">
        <f t="shared" si="12"/>
        <v>0</v>
      </c>
      <c r="J190" s="30"/>
      <c r="L190" s="31"/>
    </row>
    <row r="191" spans="1:12" ht="15.75">
      <c r="A191" s="27"/>
      <c r="B191" s="13" t="s">
        <v>105</v>
      </c>
      <c r="C191" s="8" t="s">
        <v>404</v>
      </c>
      <c r="D191" s="42">
        <v>426.5</v>
      </c>
      <c r="E191" s="42"/>
      <c r="F191" s="42">
        <v>0</v>
      </c>
      <c r="G191" s="44"/>
      <c r="H191" s="36">
        <f t="shared" si="11"/>
        <v>-426.5</v>
      </c>
      <c r="I191" s="43">
        <f t="shared" si="12"/>
        <v>0</v>
      </c>
      <c r="J191" s="30"/>
      <c r="L191" s="31"/>
    </row>
    <row r="192" spans="1:12" ht="78.75" hidden="1">
      <c r="A192" s="27"/>
      <c r="B192" s="13" t="s">
        <v>105</v>
      </c>
      <c r="C192" s="8" t="s">
        <v>298</v>
      </c>
      <c r="D192" s="42"/>
      <c r="E192" s="42"/>
      <c r="F192" s="42"/>
      <c r="G192" s="44"/>
      <c r="H192" s="36">
        <f t="shared" si="11"/>
        <v>0</v>
      </c>
      <c r="I192" s="43" t="e">
        <f t="shared" si="12"/>
        <v>#DIV/0!</v>
      </c>
      <c r="J192" s="30"/>
      <c r="L192" s="31"/>
    </row>
    <row r="193" spans="1:12" ht="47.25" hidden="1">
      <c r="A193" s="27"/>
      <c r="B193" s="13" t="s">
        <v>105</v>
      </c>
      <c r="C193" s="8" t="s">
        <v>429</v>
      </c>
      <c r="D193" s="42"/>
      <c r="E193" s="42"/>
      <c r="F193" s="42"/>
      <c r="G193" s="44"/>
      <c r="H193" s="36">
        <f t="shared" si="11"/>
        <v>0</v>
      </c>
      <c r="I193" s="43" t="e">
        <f t="shared" si="12"/>
        <v>#DIV/0!</v>
      </c>
      <c r="J193" s="30"/>
      <c r="L193" s="31"/>
    </row>
    <row r="194" spans="1:12" ht="15" customHeight="1">
      <c r="A194" s="27"/>
      <c r="B194" s="13" t="s">
        <v>107</v>
      </c>
      <c r="C194" s="8" t="s">
        <v>327</v>
      </c>
      <c r="D194" s="42">
        <v>380</v>
      </c>
      <c r="E194" s="42"/>
      <c r="F194" s="42">
        <v>0</v>
      </c>
      <c r="G194" s="44"/>
      <c r="H194" s="36">
        <f t="shared" si="11"/>
        <v>-380</v>
      </c>
      <c r="I194" s="43">
        <f t="shared" si="12"/>
        <v>0</v>
      </c>
      <c r="J194" s="30"/>
      <c r="L194" s="31"/>
    </row>
    <row r="195" spans="1:12" ht="78" customHeight="1" hidden="1">
      <c r="A195" s="27"/>
      <c r="B195" s="13" t="s">
        <v>107</v>
      </c>
      <c r="C195" s="8" t="s">
        <v>298</v>
      </c>
      <c r="D195" s="42"/>
      <c r="E195" s="42"/>
      <c r="F195" s="42"/>
      <c r="G195" s="44"/>
      <c r="H195" s="36">
        <f t="shared" si="11"/>
        <v>0</v>
      </c>
      <c r="I195" s="43" t="e">
        <f t="shared" si="12"/>
        <v>#DIV/0!</v>
      </c>
      <c r="J195" s="30"/>
      <c r="L195" s="31"/>
    </row>
    <row r="196" spans="1:12" ht="45.75" customHeight="1" hidden="1">
      <c r="A196" s="27"/>
      <c r="B196" s="13" t="s">
        <v>107</v>
      </c>
      <c r="C196" s="8" t="s">
        <v>430</v>
      </c>
      <c r="D196" s="42"/>
      <c r="E196" s="42"/>
      <c r="F196" s="42"/>
      <c r="G196" s="44"/>
      <c r="H196" s="36">
        <f t="shared" si="11"/>
        <v>0</v>
      </c>
      <c r="I196" s="43" t="e">
        <f t="shared" si="12"/>
        <v>#DIV/0!</v>
      </c>
      <c r="J196" s="30"/>
      <c r="L196" s="31"/>
    </row>
    <row r="197" spans="1:12" ht="0.75" customHeight="1" hidden="1">
      <c r="A197" s="27"/>
      <c r="B197" s="13" t="s">
        <v>124</v>
      </c>
      <c r="C197" s="8" t="s">
        <v>272</v>
      </c>
      <c r="D197" s="42"/>
      <c r="E197" s="42"/>
      <c r="F197" s="42"/>
      <c r="G197" s="44"/>
      <c r="H197" s="36">
        <f t="shared" si="11"/>
        <v>0</v>
      </c>
      <c r="I197" s="43" t="e">
        <f t="shared" si="12"/>
        <v>#DIV/0!</v>
      </c>
      <c r="J197" s="30"/>
      <c r="L197" s="31"/>
    </row>
    <row r="198" spans="1:12" ht="31.5" hidden="1">
      <c r="A198" s="27"/>
      <c r="B198" s="13" t="s">
        <v>125</v>
      </c>
      <c r="C198" s="8" t="s">
        <v>304</v>
      </c>
      <c r="D198" s="42"/>
      <c r="E198" s="42"/>
      <c r="F198" s="42"/>
      <c r="G198" s="44"/>
      <c r="H198" s="36">
        <f t="shared" si="11"/>
        <v>0</v>
      </c>
      <c r="I198" s="43" t="e">
        <f t="shared" si="12"/>
        <v>#DIV/0!</v>
      </c>
      <c r="J198" s="30"/>
      <c r="L198" s="31"/>
    </row>
    <row r="199" spans="1:12" ht="31.5">
      <c r="A199" s="27"/>
      <c r="B199" s="13" t="s">
        <v>126</v>
      </c>
      <c r="C199" s="12" t="s">
        <v>364</v>
      </c>
      <c r="D199" s="42">
        <v>100</v>
      </c>
      <c r="E199" s="42"/>
      <c r="F199" s="42">
        <v>0</v>
      </c>
      <c r="G199" s="44"/>
      <c r="H199" s="36">
        <f t="shared" si="11"/>
        <v>-100</v>
      </c>
      <c r="I199" s="43">
        <f t="shared" si="12"/>
        <v>0</v>
      </c>
      <c r="J199" s="30"/>
      <c r="L199" s="31"/>
    </row>
    <row r="200" spans="1:12" ht="47.25" hidden="1">
      <c r="A200" s="27"/>
      <c r="B200" s="13" t="s">
        <v>185</v>
      </c>
      <c r="C200" s="12" t="s">
        <v>478</v>
      </c>
      <c r="D200" s="42"/>
      <c r="E200" s="42"/>
      <c r="F200" s="42"/>
      <c r="G200" s="44"/>
      <c r="H200" s="36">
        <f>F200-D200</f>
        <v>0</v>
      </c>
      <c r="I200" s="43" t="e">
        <f>F200/D200*100</f>
        <v>#DIV/0!</v>
      </c>
      <c r="J200" s="30"/>
      <c r="L200" s="31"/>
    </row>
    <row r="201" spans="1:12" ht="31.5" hidden="1">
      <c r="A201" s="27"/>
      <c r="B201" s="13" t="s">
        <v>185</v>
      </c>
      <c r="C201" s="12" t="s">
        <v>318</v>
      </c>
      <c r="D201" s="42"/>
      <c r="E201" s="42"/>
      <c r="F201" s="42"/>
      <c r="G201" s="44"/>
      <c r="H201" s="36">
        <f>F201-D201</f>
        <v>0</v>
      </c>
      <c r="I201" s="43" t="e">
        <f>F201/D201*100</f>
        <v>#DIV/0!</v>
      </c>
      <c r="J201" s="30"/>
      <c r="L201" s="31"/>
    </row>
    <row r="202" spans="1:12" ht="15.75">
      <c r="A202" s="27"/>
      <c r="B202" s="13" t="s">
        <v>49</v>
      </c>
      <c r="C202" s="12" t="s">
        <v>362</v>
      </c>
      <c r="D202" s="42">
        <f>D203</f>
        <v>808.1</v>
      </c>
      <c r="E202" s="42">
        <f>E203</f>
        <v>0</v>
      </c>
      <c r="F202" s="42">
        <f>F203</f>
        <v>0</v>
      </c>
      <c r="G202" s="44"/>
      <c r="H202" s="36">
        <f>F202-D202</f>
        <v>-808.1</v>
      </c>
      <c r="I202" s="43">
        <f>F202/D202*100</f>
        <v>0</v>
      </c>
      <c r="J202" s="30"/>
      <c r="L202" s="31"/>
    </row>
    <row r="203" spans="1:12" ht="62.25" customHeight="1">
      <c r="A203" s="27"/>
      <c r="B203" s="13" t="s">
        <v>332</v>
      </c>
      <c r="C203" s="81" t="s">
        <v>363</v>
      </c>
      <c r="D203" s="42">
        <v>808.1</v>
      </c>
      <c r="E203" s="42"/>
      <c r="F203" s="42">
        <v>0</v>
      </c>
      <c r="G203" s="44"/>
      <c r="H203" s="36">
        <f>F203-D203</f>
        <v>-808.1</v>
      </c>
      <c r="I203" s="43">
        <f>F203/D203*100</f>
        <v>0</v>
      </c>
      <c r="J203" s="30"/>
      <c r="L203" s="31"/>
    </row>
    <row r="204" spans="1:12" ht="18" customHeight="1" hidden="1">
      <c r="A204" s="27"/>
      <c r="B204" s="13" t="s">
        <v>299</v>
      </c>
      <c r="C204" s="12" t="s">
        <v>32</v>
      </c>
      <c r="D204" s="42">
        <f>D208+D210+D209+D205+D206+D207</f>
        <v>0</v>
      </c>
      <c r="E204" s="42">
        <f>E208+E210+E209</f>
        <v>0</v>
      </c>
      <c r="F204" s="42">
        <f>F208+F210+F209</f>
        <v>0</v>
      </c>
      <c r="G204" s="44"/>
      <c r="H204" s="36">
        <f t="shared" si="11"/>
        <v>0</v>
      </c>
      <c r="I204" s="43" t="e">
        <f t="shared" si="12"/>
        <v>#DIV/0!</v>
      </c>
      <c r="J204" s="30"/>
      <c r="L204" s="31"/>
    </row>
    <row r="205" spans="1:12" ht="0.75" customHeight="1" hidden="1">
      <c r="A205" s="27"/>
      <c r="B205" s="13" t="s">
        <v>58</v>
      </c>
      <c r="C205" s="12" t="s">
        <v>470</v>
      </c>
      <c r="D205" s="42"/>
      <c r="E205" s="42"/>
      <c r="F205" s="42"/>
      <c r="G205" s="44"/>
      <c r="H205" s="36">
        <f t="shared" si="11"/>
        <v>0</v>
      </c>
      <c r="I205" s="43" t="e">
        <f t="shared" si="12"/>
        <v>#DIV/0!</v>
      </c>
      <c r="J205" s="30"/>
      <c r="L205" s="31"/>
    </row>
    <row r="206" spans="1:12" ht="47.25" hidden="1">
      <c r="A206" s="27"/>
      <c r="B206" s="13" t="s">
        <v>58</v>
      </c>
      <c r="C206" s="12" t="s">
        <v>471</v>
      </c>
      <c r="D206" s="42"/>
      <c r="E206" s="42"/>
      <c r="F206" s="42"/>
      <c r="G206" s="44"/>
      <c r="H206" s="36">
        <f t="shared" si="11"/>
        <v>0</v>
      </c>
      <c r="I206" s="43" t="e">
        <f t="shared" si="12"/>
        <v>#DIV/0!</v>
      </c>
      <c r="J206" s="30"/>
      <c r="L206" s="31"/>
    </row>
    <row r="207" spans="1:12" ht="47.25" hidden="1">
      <c r="A207" s="27"/>
      <c r="B207" s="13" t="s">
        <v>58</v>
      </c>
      <c r="C207" s="12" t="s">
        <v>472</v>
      </c>
      <c r="D207" s="42"/>
      <c r="E207" s="42"/>
      <c r="F207" s="42"/>
      <c r="G207" s="44"/>
      <c r="H207" s="36">
        <f t="shared" si="11"/>
        <v>0</v>
      </c>
      <c r="I207" s="43" t="e">
        <f t="shared" si="12"/>
        <v>#DIV/0!</v>
      </c>
      <c r="J207" s="30"/>
      <c r="L207" s="31"/>
    </row>
    <row r="208" spans="1:12" ht="31.5" hidden="1">
      <c r="A208" s="27"/>
      <c r="B208" s="13" t="s">
        <v>114</v>
      </c>
      <c r="C208" s="12" t="s">
        <v>328</v>
      </c>
      <c r="D208" s="42"/>
      <c r="E208" s="42"/>
      <c r="F208" s="42"/>
      <c r="G208" s="44"/>
      <c r="H208" s="36">
        <f t="shared" si="11"/>
        <v>0</v>
      </c>
      <c r="I208" s="43" t="e">
        <f t="shared" si="12"/>
        <v>#DIV/0!</v>
      </c>
      <c r="J208" s="30"/>
      <c r="L208" s="31"/>
    </row>
    <row r="209" spans="1:12" ht="60.75" customHeight="1" hidden="1">
      <c r="A209" s="27"/>
      <c r="B209" s="13" t="s">
        <v>61</v>
      </c>
      <c r="C209" s="12" t="s">
        <v>329</v>
      </c>
      <c r="D209" s="42"/>
      <c r="E209" s="42"/>
      <c r="F209" s="42"/>
      <c r="G209" s="44"/>
      <c r="H209" s="36">
        <f t="shared" si="11"/>
        <v>0</v>
      </c>
      <c r="I209" s="43" t="e">
        <f t="shared" si="12"/>
        <v>#DIV/0!</v>
      </c>
      <c r="J209" s="30"/>
      <c r="L209" s="31"/>
    </row>
    <row r="210" spans="1:12" ht="0.75" customHeight="1" hidden="1">
      <c r="A210" s="27"/>
      <c r="B210" s="13" t="s">
        <v>61</v>
      </c>
      <c r="C210" s="8" t="s">
        <v>298</v>
      </c>
      <c r="D210" s="42"/>
      <c r="E210" s="42"/>
      <c r="F210" s="42"/>
      <c r="G210" s="44"/>
      <c r="H210" s="36">
        <f t="shared" si="11"/>
        <v>0</v>
      </c>
      <c r="I210" s="43" t="e">
        <f t="shared" si="12"/>
        <v>#DIV/0!</v>
      </c>
      <c r="J210" s="30"/>
      <c r="L210" s="31"/>
    </row>
    <row r="211" spans="1:12" ht="15.75">
      <c r="A211" s="27"/>
      <c r="B211" s="9" t="s">
        <v>66</v>
      </c>
      <c r="C211" s="12" t="s">
        <v>34</v>
      </c>
      <c r="D211" s="41">
        <f>D212+D213+D214+D216+D217+D218+D219+D220+D221+D222+D225+D226+D215+D223+D224</f>
        <v>3059.4</v>
      </c>
      <c r="E211" s="41">
        <f>E212+E213+E214+E216+E217+E218+E219+E220+E221+E222+E225+E226+E215+E223+E224</f>
        <v>0</v>
      </c>
      <c r="F211" s="41">
        <f>F212+F213+F214+F216+F217+F218+F219+F220+F221+F222+F225+F226+F215+F223+F224</f>
        <v>315.7</v>
      </c>
      <c r="G211" s="41">
        <f>G212+G213+G214+G216+G217+G218+G219+G220+G221+G222+G225+G226+G215</f>
        <v>0</v>
      </c>
      <c r="H211" s="36">
        <f t="shared" si="11"/>
        <v>-2743.7000000000003</v>
      </c>
      <c r="I211" s="43">
        <f t="shared" si="12"/>
        <v>10.319016800679872</v>
      </c>
      <c r="J211" s="30"/>
      <c r="L211" s="31"/>
    </row>
    <row r="212" spans="1:12" ht="63">
      <c r="A212" s="27"/>
      <c r="B212" s="9" t="s">
        <v>68</v>
      </c>
      <c r="C212" s="6" t="s">
        <v>358</v>
      </c>
      <c r="D212" s="41">
        <v>2555.5</v>
      </c>
      <c r="E212" s="41"/>
      <c r="F212" s="36">
        <v>315.7</v>
      </c>
      <c r="G212" s="36"/>
      <c r="H212" s="36">
        <f t="shared" si="11"/>
        <v>-2239.8</v>
      </c>
      <c r="I212" s="43">
        <f t="shared" si="12"/>
        <v>12.353746820583055</v>
      </c>
      <c r="J212" s="30"/>
      <c r="L212" s="31"/>
    </row>
    <row r="213" spans="1:12" ht="69" customHeight="1" hidden="1">
      <c r="A213" s="27"/>
      <c r="B213" s="9" t="s">
        <v>68</v>
      </c>
      <c r="C213" s="6" t="s">
        <v>278</v>
      </c>
      <c r="D213" s="41"/>
      <c r="E213" s="41"/>
      <c r="F213" s="36"/>
      <c r="G213" s="36"/>
      <c r="H213" s="36">
        <f t="shared" si="11"/>
        <v>0</v>
      </c>
      <c r="I213" s="43" t="e">
        <f t="shared" si="12"/>
        <v>#DIV/0!</v>
      </c>
      <c r="J213" s="30"/>
      <c r="L213" s="31"/>
    </row>
    <row r="214" spans="1:12" ht="78.75" hidden="1">
      <c r="A214" s="27"/>
      <c r="B214" s="9" t="s">
        <v>68</v>
      </c>
      <c r="C214" s="8" t="s">
        <v>298</v>
      </c>
      <c r="D214" s="41"/>
      <c r="E214" s="41"/>
      <c r="F214" s="36"/>
      <c r="G214" s="36"/>
      <c r="H214" s="36">
        <f t="shared" si="11"/>
        <v>0</v>
      </c>
      <c r="I214" s="43" t="e">
        <f t="shared" si="12"/>
        <v>#DIV/0!</v>
      </c>
      <c r="J214" s="30"/>
      <c r="L214" s="31"/>
    </row>
    <row r="215" spans="1:12" ht="46.5" customHeight="1" hidden="1">
      <c r="A215" s="27"/>
      <c r="B215" s="9" t="s">
        <v>68</v>
      </c>
      <c r="C215" s="8" t="s">
        <v>479</v>
      </c>
      <c r="D215" s="41"/>
      <c r="E215" s="41"/>
      <c r="F215" s="36"/>
      <c r="G215" s="36"/>
      <c r="H215" s="36">
        <f t="shared" si="11"/>
        <v>0</v>
      </c>
      <c r="I215" s="43" t="e">
        <f t="shared" si="12"/>
        <v>#DIV/0!</v>
      </c>
      <c r="J215" s="30"/>
      <c r="L215" s="31"/>
    </row>
    <row r="216" spans="1:12" ht="47.25" customHeight="1" hidden="1">
      <c r="A216" s="27"/>
      <c r="B216" s="9" t="s">
        <v>266</v>
      </c>
      <c r="C216" s="6" t="s">
        <v>368</v>
      </c>
      <c r="D216" s="41"/>
      <c r="E216" s="41"/>
      <c r="F216" s="36"/>
      <c r="G216" s="36"/>
      <c r="H216" s="36">
        <f t="shared" si="11"/>
        <v>0</v>
      </c>
      <c r="I216" s="43" t="e">
        <f t="shared" si="12"/>
        <v>#DIV/0!</v>
      </c>
      <c r="J216" s="30"/>
      <c r="L216" s="31"/>
    </row>
    <row r="217" spans="1:12" ht="47.25">
      <c r="A217" s="27"/>
      <c r="B217" s="9" t="s">
        <v>266</v>
      </c>
      <c r="C217" s="6" t="s">
        <v>369</v>
      </c>
      <c r="D217" s="41">
        <v>131</v>
      </c>
      <c r="E217" s="41"/>
      <c r="F217" s="36">
        <v>0</v>
      </c>
      <c r="G217" s="36"/>
      <c r="H217" s="36">
        <f t="shared" si="11"/>
        <v>-131</v>
      </c>
      <c r="I217" s="43">
        <f t="shared" si="12"/>
        <v>0</v>
      </c>
      <c r="J217" s="30"/>
      <c r="L217" s="31"/>
    </row>
    <row r="218" spans="1:12" ht="63" customHeight="1">
      <c r="A218" s="27"/>
      <c r="B218" s="9" t="s">
        <v>266</v>
      </c>
      <c r="C218" s="83" t="s">
        <v>359</v>
      </c>
      <c r="D218" s="41">
        <v>170</v>
      </c>
      <c r="E218" s="41"/>
      <c r="F218" s="36">
        <v>0</v>
      </c>
      <c r="G218" s="36"/>
      <c r="H218" s="36">
        <f t="shared" si="11"/>
        <v>-170</v>
      </c>
      <c r="I218" s="43">
        <f t="shared" si="12"/>
        <v>0</v>
      </c>
      <c r="J218" s="30"/>
      <c r="L218" s="31"/>
    </row>
    <row r="219" spans="1:12" ht="63.75" customHeight="1" hidden="1">
      <c r="A219" s="27"/>
      <c r="B219" s="9" t="s">
        <v>247</v>
      </c>
      <c r="C219" s="6" t="s">
        <v>370</v>
      </c>
      <c r="D219" s="41"/>
      <c r="E219" s="41"/>
      <c r="F219" s="36"/>
      <c r="G219" s="36"/>
      <c r="H219" s="36">
        <f t="shared" si="11"/>
        <v>0</v>
      </c>
      <c r="I219" s="43" t="e">
        <f t="shared" si="12"/>
        <v>#DIV/0!</v>
      </c>
      <c r="J219" s="30"/>
      <c r="L219" s="31"/>
    </row>
    <row r="220" spans="1:12" ht="64.5" customHeight="1">
      <c r="A220" s="27"/>
      <c r="B220" s="9" t="s">
        <v>247</v>
      </c>
      <c r="C220" s="6" t="s">
        <v>473</v>
      </c>
      <c r="D220" s="41">
        <v>90</v>
      </c>
      <c r="E220" s="41"/>
      <c r="F220" s="36">
        <v>0</v>
      </c>
      <c r="G220" s="36"/>
      <c r="H220" s="36">
        <f t="shared" si="11"/>
        <v>-90</v>
      </c>
      <c r="I220" s="43">
        <f t="shared" si="12"/>
        <v>0</v>
      </c>
      <c r="J220" s="30"/>
      <c r="L220" s="31"/>
    </row>
    <row r="221" spans="1:12" ht="63">
      <c r="A221" s="27"/>
      <c r="B221" s="9" t="s">
        <v>70</v>
      </c>
      <c r="C221" s="6" t="s">
        <v>371</v>
      </c>
      <c r="D221" s="41">
        <v>112.9</v>
      </c>
      <c r="E221" s="41"/>
      <c r="F221" s="36">
        <v>0</v>
      </c>
      <c r="G221" s="36"/>
      <c r="H221" s="36">
        <f t="shared" si="11"/>
        <v>-112.9</v>
      </c>
      <c r="I221" s="43">
        <f t="shared" si="12"/>
        <v>0</v>
      </c>
      <c r="J221" s="30"/>
      <c r="L221" s="31"/>
    </row>
    <row r="222" spans="1:12" ht="78.75" hidden="1">
      <c r="A222" s="27"/>
      <c r="B222" s="9" t="s">
        <v>70</v>
      </c>
      <c r="C222" s="8" t="s">
        <v>298</v>
      </c>
      <c r="D222" s="41"/>
      <c r="E222" s="41"/>
      <c r="F222" s="36"/>
      <c r="G222" s="36"/>
      <c r="H222" s="36">
        <f t="shared" si="11"/>
        <v>0</v>
      </c>
      <c r="I222" s="43" t="e">
        <f t="shared" si="12"/>
        <v>#DIV/0!</v>
      </c>
      <c r="J222" s="30"/>
      <c r="L222" s="31"/>
    </row>
    <row r="223" spans="1:12" ht="47.25" hidden="1">
      <c r="A223" s="27"/>
      <c r="B223" s="9" t="s">
        <v>70</v>
      </c>
      <c r="C223" s="8" t="s">
        <v>394</v>
      </c>
      <c r="D223" s="41"/>
      <c r="E223" s="41"/>
      <c r="F223" s="36"/>
      <c r="G223" s="36"/>
      <c r="H223" s="36">
        <f t="shared" si="11"/>
        <v>0</v>
      </c>
      <c r="I223" s="43" t="e">
        <f t="shared" si="12"/>
        <v>#DIV/0!</v>
      </c>
      <c r="J223" s="30"/>
      <c r="L223" s="31"/>
    </row>
    <row r="224" spans="1:12" ht="63.75" customHeight="1" hidden="1">
      <c r="A224" s="27"/>
      <c r="B224" s="9" t="s">
        <v>70</v>
      </c>
      <c r="C224" s="6" t="s">
        <v>377</v>
      </c>
      <c r="D224" s="41"/>
      <c r="E224" s="41"/>
      <c r="F224" s="36"/>
      <c r="G224" s="36"/>
      <c r="H224" s="36">
        <f t="shared" si="11"/>
        <v>0</v>
      </c>
      <c r="I224" s="43" t="e">
        <f t="shared" si="12"/>
        <v>#DIV/0!</v>
      </c>
      <c r="J224" s="30"/>
      <c r="L224" s="31"/>
    </row>
    <row r="225" spans="1:12" ht="0.75" customHeight="1" hidden="1">
      <c r="A225" s="27"/>
      <c r="B225" s="9" t="s">
        <v>254</v>
      </c>
      <c r="C225" s="6" t="s">
        <v>300</v>
      </c>
      <c r="D225" s="41"/>
      <c r="E225" s="41"/>
      <c r="F225" s="36"/>
      <c r="G225" s="36"/>
      <c r="H225" s="36">
        <f t="shared" si="11"/>
        <v>0</v>
      </c>
      <c r="I225" s="43" t="e">
        <f t="shared" si="12"/>
        <v>#DIV/0!</v>
      </c>
      <c r="J225" s="30"/>
      <c r="L225" s="31"/>
    </row>
    <row r="226" spans="1:12" ht="63" hidden="1">
      <c r="A226" s="27"/>
      <c r="B226" s="9" t="s">
        <v>305</v>
      </c>
      <c r="C226" s="6" t="s">
        <v>306</v>
      </c>
      <c r="D226" s="41"/>
      <c r="E226" s="41"/>
      <c r="F226" s="36">
        <v>0</v>
      </c>
      <c r="G226" s="36"/>
      <c r="H226" s="36">
        <f t="shared" si="11"/>
        <v>0</v>
      </c>
      <c r="I226" s="43" t="e">
        <f t="shared" si="12"/>
        <v>#DIV/0!</v>
      </c>
      <c r="J226" s="30"/>
      <c r="L226" s="31"/>
    </row>
    <row r="227" spans="1:12" ht="15.75" hidden="1">
      <c r="A227" s="55" t="s">
        <v>77</v>
      </c>
      <c r="B227" s="11" t="s">
        <v>84</v>
      </c>
      <c r="C227" s="8" t="s">
        <v>3</v>
      </c>
      <c r="D227" s="41">
        <f>D228+D229+D232+D231+D230</f>
        <v>0</v>
      </c>
      <c r="E227" s="41">
        <f>E228+E229+E232+E231+E230</f>
        <v>0</v>
      </c>
      <c r="F227" s="41">
        <f>F228+F229+F232+F231+F230</f>
        <v>0</v>
      </c>
      <c r="G227" s="36" t="e">
        <f>F227-#REF!</f>
        <v>#REF!</v>
      </c>
      <c r="H227" s="36">
        <f t="shared" si="11"/>
        <v>0</v>
      </c>
      <c r="I227" s="43" t="e">
        <f t="shared" si="12"/>
        <v>#DIV/0!</v>
      </c>
      <c r="J227" s="30"/>
      <c r="L227" s="31"/>
    </row>
    <row r="228" spans="1:12" ht="15.75" hidden="1">
      <c r="A228" s="20" t="s">
        <v>92</v>
      </c>
      <c r="B228" s="9" t="s">
        <v>195</v>
      </c>
      <c r="C228" s="19" t="s">
        <v>4</v>
      </c>
      <c r="D228" s="41"/>
      <c r="E228" s="41"/>
      <c r="F228" s="36"/>
      <c r="G228" s="36"/>
      <c r="H228" s="36">
        <f t="shared" si="11"/>
        <v>0</v>
      </c>
      <c r="I228" s="43" t="e">
        <f t="shared" si="12"/>
        <v>#DIV/0!</v>
      </c>
      <c r="J228" s="30"/>
      <c r="L228" s="31"/>
    </row>
    <row r="229" spans="1:12" ht="15.75" hidden="1">
      <c r="A229" s="20" t="s">
        <v>108</v>
      </c>
      <c r="B229" s="9" t="s">
        <v>196</v>
      </c>
      <c r="C229" s="19" t="s">
        <v>5</v>
      </c>
      <c r="D229" s="41"/>
      <c r="E229" s="41"/>
      <c r="F229" s="36"/>
      <c r="G229" s="36"/>
      <c r="H229" s="36">
        <f t="shared" si="11"/>
        <v>0</v>
      </c>
      <c r="I229" s="43" t="e">
        <f t="shared" si="12"/>
        <v>#DIV/0!</v>
      </c>
      <c r="J229" s="30"/>
      <c r="L229" s="31"/>
    </row>
    <row r="230" spans="1:12" ht="31.5" hidden="1">
      <c r="A230" s="20"/>
      <c r="B230" s="9" t="s">
        <v>197</v>
      </c>
      <c r="C230" s="19" t="s">
        <v>445</v>
      </c>
      <c r="D230" s="41"/>
      <c r="E230" s="41"/>
      <c r="F230" s="36"/>
      <c r="G230" s="36"/>
      <c r="H230" s="36">
        <f t="shared" si="11"/>
        <v>0</v>
      </c>
      <c r="I230" s="43" t="e">
        <f t="shared" si="12"/>
        <v>#DIV/0!</v>
      </c>
      <c r="J230" s="30"/>
      <c r="L230" s="31"/>
    </row>
    <row r="231" spans="1:12" ht="31.5" hidden="1">
      <c r="A231" s="20"/>
      <c r="B231" s="9" t="s">
        <v>174</v>
      </c>
      <c r="C231" s="19" t="s">
        <v>372</v>
      </c>
      <c r="D231" s="41"/>
      <c r="E231" s="41"/>
      <c r="F231" s="36"/>
      <c r="G231" s="36"/>
      <c r="H231" s="36">
        <f t="shared" si="11"/>
        <v>0</v>
      </c>
      <c r="I231" s="43" t="e">
        <f t="shared" si="12"/>
        <v>#DIV/0!</v>
      </c>
      <c r="J231" s="30"/>
      <c r="L231" s="31"/>
    </row>
    <row r="232" spans="1:12" ht="0.75" customHeight="1">
      <c r="A232" s="20" t="s">
        <v>108</v>
      </c>
      <c r="B232" s="9" t="s">
        <v>174</v>
      </c>
      <c r="C232" s="19" t="s">
        <v>6</v>
      </c>
      <c r="D232" s="41"/>
      <c r="E232" s="41"/>
      <c r="F232" s="36"/>
      <c r="G232" s="36"/>
      <c r="H232" s="36">
        <f t="shared" si="11"/>
        <v>0</v>
      </c>
      <c r="I232" s="43" t="e">
        <f t="shared" si="12"/>
        <v>#DIV/0!</v>
      </c>
      <c r="J232" s="30"/>
      <c r="L232" s="31"/>
    </row>
    <row r="233" spans="1:12" ht="15.75">
      <c r="A233" s="20"/>
      <c r="B233" s="9" t="s">
        <v>73</v>
      </c>
      <c r="C233" s="6" t="s">
        <v>7</v>
      </c>
      <c r="D233" s="41">
        <f>D234+D235</f>
        <v>5.2</v>
      </c>
      <c r="E233" s="41">
        <f>E234+E235</f>
        <v>0</v>
      </c>
      <c r="F233" s="41">
        <f>F234+F235</f>
        <v>0</v>
      </c>
      <c r="G233" s="41">
        <f>G234+G235</f>
        <v>0</v>
      </c>
      <c r="H233" s="36">
        <f t="shared" si="11"/>
        <v>-5.2</v>
      </c>
      <c r="I233" s="43">
        <f t="shared" si="12"/>
        <v>0</v>
      </c>
      <c r="J233" s="30"/>
      <c r="L233" s="31"/>
    </row>
    <row r="234" spans="1:12" ht="31.5">
      <c r="A234" s="20"/>
      <c r="B234" s="9" t="s">
        <v>74</v>
      </c>
      <c r="C234" s="19" t="s">
        <v>402</v>
      </c>
      <c r="D234" s="41">
        <v>5.2</v>
      </c>
      <c r="E234" s="41"/>
      <c r="F234" s="36">
        <v>0</v>
      </c>
      <c r="G234" s="36"/>
      <c r="H234" s="36">
        <f t="shared" si="11"/>
        <v>-5.2</v>
      </c>
      <c r="I234" s="43">
        <f t="shared" si="12"/>
        <v>0</v>
      </c>
      <c r="J234" s="30"/>
      <c r="L234" s="31"/>
    </row>
    <row r="235" spans="1:12" ht="78.75" hidden="1">
      <c r="A235" s="20"/>
      <c r="B235" s="9" t="s">
        <v>74</v>
      </c>
      <c r="C235" s="8" t="s">
        <v>298</v>
      </c>
      <c r="D235" s="41"/>
      <c r="E235" s="41"/>
      <c r="F235" s="36"/>
      <c r="G235" s="36"/>
      <c r="H235" s="36">
        <f t="shared" si="11"/>
        <v>0</v>
      </c>
      <c r="I235" s="43" t="e">
        <f t="shared" si="12"/>
        <v>#DIV/0!</v>
      </c>
      <c r="J235" s="30"/>
      <c r="L235" s="31"/>
    </row>
    <row r="236" spans="1:12" ht="15.75">
      <c r="A236" s="20"/>
      <c r="B236" s="9" t="s">
        <v>427</v>
      </c>
      <c r="C236" s="6" t="s">
        <v>8</v>
      </c>
      <c r="D236" s="37">
        <f>D237+D238+D241+D239+D240</f>
        <v>1309.6</v>
      </c>
      <c r="E236" s="37">
        <f>E237+E238+E241+E239+E240</f>
        <v>0</v>
      </c>
      <c r="F236" s="37">
        <f>F237+F238+F241+F239+F240</f>
        <v>78.3</v>
      </c>
      <c r="G236" s="36">
        <f>F236-L228</f>
        <v>78.3</v>
      </c>
      <c r="H236" s="36">
        <f t="shared" si="11"/>
        <v>-1231.3</v>
      </c>
      <c r="I236" s="43">
        <f t="shared" si="12"/>
        <v>5.978924862553452</v>
      </c>
      <c r="J236" s="30"/>
      <c r="L236" s="31"/>
    </row>
    <row r="237" spans="1:12" ht="78" customHeight="1">
      <c r="A237" s="20"/>
      <c r="B237" s="9" t="s">
        <v>171</v>
      </c>
      <c r="C237" s="81" t="s">
        <v>360</v>
      </c>
      <c r="D237" s="37">
        <v>1134.6</v>
      </c>
      <c r="E237" s="37"/>
      <c r="F237" s="36">
        <v>78.3</v>
      </c>
      <c r="G237" s="36"/>
      <c r="H237" s="36">
        <f t="shared" si="11"/>
        <v>-1056.3</v>
      </c>
      <c r="I237" s="43">
        <f t="shared" si="12"/>
        <v>6.901110523532523</v>
      </c>
      <c r="J237" s="30"/>
      <c r="L237" s="31"/>
    </row>
    <row r="238" spans="1:12" ht="47.25" hidden="1">
      <c r="A238" s="20"/>
      <c r="B238" s="9" t="s">
        <v>171</v>
      </c>
      <c r="C238" s="6" t="s">
        <v>281</v>
      </c>
      <c r="D238" s="37"/>
      <c r="E238" s="37"/>
      <c r="F238" s="36"/>
      <c r="G238" s="36"/>
      <c r="H238" s="36">
        <f t="shared" si="11"/>
        <v>0</v>
      </c>
      <c r="I238" s="43" t="e">
        <f t="shared" si="12"/>
        <v>#DIV/0!</v>
      </c>
      <c r="J238" s="30"/>
      <c r="L238" s="31"/>
    </row>
    <row r="239" spans="1:12" ht="84.75" customHeight="1">
      <c r="A239" s="20"/>
      <c r="B239" s="9" t="s">
        <v>171</v>
      </c>
      <c r="C239" s="6" t="s">
        <v>365</v>
      </c>
      <c r="D239" s="37">
        <v>175</v>
      </c>
      <c r="E239" s="37"/>
      <c r="F239" s="36">
        <v>0</v>
      </c>
      <c r="G239" s="36"/>
      <c r="H239" s="36">
        <f t="shared" si="11"/>
        <v>-175</v>
      </c>
      <c r="I239" s="43">
        <f t="shared" si="12"/>
        <v>0</v>
      </c>
      <c r="J239" s="30"/>
      <c r="L239" s="31"/>
    </row>
    <row r="240" spans="1:12" ht="48.75" customHeight="1" hidden="1">
      <c r="A240" s="20"/>
      <c r="B240" s="9" t="s">
        <v>171</v>
      </c>
      <c r="C240" s="8" t="s">
        <v>394</v>
      </c>
      <c r="D240" s="37"/>
      <c r="E240" s="37"/>
      <c r="F240" s="36"/>
      <c r="G240" s="36"/>
      <c r="H240" s="36">
        <f t="shared" si="11"/>
        <v>0</v>
      </c>
      <c r="I240" s="43" t="e">
        <f t="shared" si="12"/>
        <v>#DIV/0!</v>
      </c>
      <c r="J240" s="30"/>
      <c r="L240" s="31"/>
    </row>
    <row r="241" spans="1:12" ht="79.5" customHeight="1" hidden="1">
      <c r="A241" s="20"/>
      <c r="B241" s="9" t="s">
        <v>171</v>
      </c>
      <c r="C241" s="84" t="s">
        <v>361</v>
      </c>
      <c r="D241" s="37"/>
      <c r="E241" s="37"/>
      <c r="F241" s="36"/>
      <c r="G241" s="36"/>
      <c r="H241" s="36">
        <f t="shared" si="11"/>
        <v>0</v>
      </c>
      <c r="I241" s="43" t="e">
        <f t="shared" si="12"/>
        <v>#DIV/0!</v>
      </c>
      <c r="J241" s="30"/>
      <c r="L241" s="31"/>
    </row>
    <row r="242" spans="1:12" ht="47.25" hidden="1">
      <c r="A242" s="20"/>
      <c r="B242" s="9" t="s">
        <v>83</v>
      </c>
      <c r="C242" s="6" t="s">
        <v>282</v>
      </c>
      <c r="D242" s="37">
        <f>D243+D244+D245</f>
        <v>0</v>
      </c>
      <c r="E242" s="37">
        <f>E243+E244+E245</f>
        <v>0</v>
      </c>
      <c r="F242" s="37">
        <f>F243+F244+F245</f>
        <v>0</v>
      </c>
      <c r="G242" s="36"/>
      <c r="H242" s="36">
        <f t="shared" si="11"/>
        <v>0</v>
      </c>
      <c r="I242" s="43" t="e">
        <f t="shared" si="12"/>
        <v>#DIV/0!</v>
      </c>
      <c r="J242" s="30"/>
      <c r="L242" s="31"/>
    </row>
    <row r="243" spans="1:12" ht="54.75" customHeight="1" hidden="1">
      <c r="A243" s="20"/>
      <c r="B243" s="9" t="s">
        <v>83</v>
      </c>
      <c r="C243" s="6" t="s">
        <v>155</v>
      </c>
      <c r="D243" s="37"/>
      <c r="E243" s="37"/>
      <c r="F243" s="36"/>
      <c r="G243" s="36"/>
      <c r="H243" s="36">
        <f t="shared" si="11"/>
        <v>0</v>
      </c>
      <c r="I243" s="43" t="e">
        <f t="shared" si="12"/>
        <v>#DIV/0!</v>
      </c>
      <c r="J243" s="30"/>
      <c r="L243" s="31"/>
    </row>
    <row r="244" spans="1:12" ht="47.25" hidden="1">
      <c r="A244" s="20"/>
      <c r="B244" s="9" t="s">
        <v>83</v>
      </c>
      <c r="C244" s="6" t="s">
        <v>156</v>
      </c>
      <c r="D244" s="37"/>
      <c r="E244" s="37"/>
      <c r="F244" s="36"/>
      <c r="G244" s="36"/>
      <c r="H244" s="36">
        <f t="shared" si="11"/>
        <v>0</v>
      </c>
      <c r="I244" s="43" t="e">
        <f t="shared" si="12"/>
        <v>#DIV/0!</v>
      </c>
      <c r="J244" s="30"/>
      <c r="L244" s="31"/>
    </row>
    <row r="245" spans="1:12" ht="71.25" customHeight="1" hidden="1">
      <c r="A245" s="20"/>
      <c r="B245" s="9" t="s">
        <v>83</v>
      </c>
      <c r="C245" s="6" t="s">
        <v>474</v>
      </c>
      <c r="D245" s="37"/>
      <c r="E245" s="37"/>
      <c r="F245" s="36"/>
      <c r="G245" s="36" t="e">
        <f>F245-#REF!</f>
        <v>#REF!</v>
      </c>
      <c r="H245" s="36">
        <f t="shared" si="11"/>
        <v>0</v>
      </c>
      <c r="I245" s="43" t="e">
        <f t="shared" si="12"/>
        <v>#DIV/0!</v>
      </c>
      <c r="J245" s="30"/>
      <c r="L245" s="31"/>
    </row>
    <row r="246" spans="1:12" ht="31.5" hidden="1">
      <c r="A246" s="20"/>
      <c r="B246" s="9" t="s">
        <v>269</v>
      </c>
      <c r="C246" s="8" t="s">
        <v>439</v>
      </c>
      <c r="D246" s="37">
        <f>D247+D249+D250+D248</f>
        <v>0</v>
      </c>
      <c r="E246" s="37">
        <f>E247+E249+E250+E248</f>
        <v>0</v>
      </c>
      <c r="F246" s="37">
        <f>F247+F249+F250+F248</f>
        <v>0</v>
      </c>
      <c r="G246" s="36"/>
      <c r="H246" s="36">
        <f t="shared" si="11"/>
        <v>0</v>
      </c>
      <c r="I246" s="43" t="e">
        <f t="shared" si="12"/>
        <v>#DIV/0!</v>
      </c>
      <c r="J246" s="30"/>
      <c r="L246" s="31"/>
    </row>
    <row r="247" spans="1:12" ht="63" hidden="1">
      <c r="A247" s="20"/>
      <c r="B247" s="9" t="s">
        <v>186</v>
      </c>
      <c r="C247" s="6" t="s">
        <v>373</v>
      </c>
      <c r="D247" s="37"/>
      <c r="E247" s="37"/>
      <c r="F247" s="36"/>
      <c r="G247" s="36"/>
      <c r="H247" s="36">
        <f t="shared" si="11"/>
        <v>0</v>
      </c>
      <c r="I247" s="43" t="e">
        <f t="shared" si="12"/>
        <v>#DIV/0!</v>
      </c>
      <c r="J247" s="30"/>
      <c r="L247" s="31"/>
    </row>
    <row r="248" spans="1:12" ht="71.25" customHeight="1" hidden="1">
      <c r="A248" s="20"/>
      <c r="B248" s="9" t="s">
        <v>186</v>
      </c>
      <c r="C248" s="6" t="s">
        <v>374</v>
      </c>
      <c r="D248" s="37"/>
      <c r="E248" s="37"/>
      <c r="F248" s="36"/>
      <c r="G248" s="36"/>
      <c r="H248" s="36">
        <f t="shared" si="11"/>
        <v>0</v>
      </c>
      <c r="I248" s="43" t="e">
        <f t="shared" si="12"/>
        <v>#DIV/0!</v>
      </c>
      <c r="J248" s="30"/>
      <c r="L248" s="31"/>
    </row>
    <row r="249" spans="1:12" ht="47.25" hidden="1">
      <c r="A249" s="20"/>
      <c r="B249" s="9" t="s">
        <v>186</v>
      </c>
      <c r="C249" s="8" t="s">
        <v>285</v>
      </c>
      <c r="D249" s="37"/>
      <c r="E249" s="37"/>
      <c r="F249" s="36"/>
      <c r="G249" s="36"/>
      <c r="H249" s="36">
        <f t="shared" si="11"/>
        <v>0</v>
      </c>
      <c r="I249" s="43" t="e">
        <f t="shared" si="12"/>
        <v>#DIV/0!</v>
      </c>
      <c r="J249" s="30"/>
      <c r="L249" s="31"/>
    </row>
    <row r="250" spans="1:12" ht="47.25" hidden="1">
      <c r="A250" s="20"/>
      <c r="B250" s="9" t="s">
        <v>186</v>
      </c>
      <c r="C250" s="10" t="s">
        <v>289</v>
      </c>
      <c r="D250" s="37"/>
      <c r="E250" s="37"/>
      <c r="F250" s="36"/>
      <c r="G250" s="36"/>
      <c r="H250" s="36">
        <f t="shared" si="11"/>
        <v>0</v>
      </c>
      <c r="I250" s="43" t="e">
        <f t="shared" si="12"/>
        <v>#DIV/0!</v>
      </c>
      <c r="J250" s="30"/>
      <c r="L250" s="31"/>
    </row>
    <row r="251" spans="1:12" ht="31.5" hidden="1">
      <c r="A251" s="20"/>
      <c r="B251" s="11" t="s">
        <v>213</v>
      </c>
      <c r="C251" s="6" t="s">
        <v>9</v>
      </c>
      <c r="D251" s="37">
        <f>D252+D253</f>
        <v>0</v>
      </c>
      <c r="E251" s="37">
        <f>E252+E253</f>
        <v>0</v>
      </c>
      <c r="F251" s="37">
        <f>F252+F253</f>
        <v>0</v>
      </c>
      <c r="G251" s="36"/>
      <c r="H251" s="36">
        <f t="shared" si="11"/>
        <v>0</v>
      </c>
      <c r="I251" s="43" t="e">
        <f t="shared" si="12"/>
        <v>#DIV/0!</v>
      </c>
      <c r="J251" s="30"/>
      <c r="L251" s="31"/>
    </row>
    <row r="252" spans="1:12" ht="63" hidden="1">
      <c r="A252" s="20"/>
      <c r="B252" s="11" t="s">
        <v>96</v>
      </c>
      <c r="C252" s="6" t="s">
        <v>375</v>
      </c>
      <c r="D252" s="37"/>
      <c r="E252" s="37"/>
      <c r="F252" s="37"/>
      <c r="G252" s="36"/>
      <c r="H252" s="36">
        <f t="shared" si="11"/>
        <v>0</v>
      </c>
      <c r="I252" s="43" t="e">
        <f t="shared" si="12"/>
        <v>#DIV/0!</v>
      </c>
      <c r="J252" s="30"/>
      <c r="L252" s="31"/>
    </row>
    <row r="253" spans="1:12" ht="31.5" hidden="1">
      <c r="A253" s="20"/>
      <c r="B253" s="11" t="s">
        <v>88</v>
      </c>
      <c r="C253" s="6" t="s">
        <v>434</v>
      </c>
      <c r="D253" s="37"/>
      <c r="E253" s="37"/>
      <c r="F253" s="37"/>
      <c r="G253" s="36"/>
      <c r="H253" s="36">
        <f aca="true" t="shared" si="13" ref="H253:H319">F253-D253</f>
        <v>0</v>
      </c>
      <c r="I253" s="43" t="e">
        <f aca="true" t="shared" si="14" ref="I253:I319">F253/D253*100</f>
        <v>#DIV/0!</v>
      </c>
      <c r="J253" s="30"/>
      <c r="L253" s="31"/>
    </row>
    <row r="254" spans="1:12" ht="31.5">
      <c r="A254" s="20"/>
      <c r="B254" s="11" t="s">
        <v>287</v>
      </c>
      <c r="C254" s="6" t="s">
        <v>11</v>
      </c>
      <c r="D254" s="37">
        <f>D255+D256</f>
        <v>50</v>
      </c>
      <c r="E254" s="37">
        <f>E255+E256</f>
        <v>0</v>
      </c>
      <c r="F254" s="37">
        <f>F255+F256</f>
        <v>0</v>
      </c>
      <c r="G254" s="36"/>
      <c r="H254" s="36">
        <f t="shared" si="13"/>
        <v>-50</v>
      </c>
      <c r="I254" s="43">
        <f t="shared" si="14"/>
        <v>0</v>
      </c>
      <c r="J254" s="30"/>
      <c r="L254" s="31"/>
    </row>
    <row r="255" spans="1:12" ht="69" customHeight="1">
      <c r="A255" s="20"/>
      <c r="B255" s="11" t="s">
        <v>189</v>
      </c>
      <c r="C255" s="6" t="s">
        <v>263</v>
      </c>
      <c r="D255" s="37">
        <v>50</v>
      </c>
      <c r="E255" s="37"/>
      <c r="F255" s="37">
        <v>0</v>
      </c>
      <c r="G255" s="36" t="e">
        <f>F255-#REF!</f>
        <v>#REF!</v>
      </c>
      <c r="H255" s="36">
        <f t="shared" si="13"/>
        <v>-50</v>
      </c>
      <c r="I255" s="43">
        <f t="shared" si="14"/>
        <v>0</v>
      </c>
      <c r="J255" s="30"/>
      <c r="L255" s="31"/>
    </row>
    <row r="256" spans="1:12" ht="0.75" customHeight="1" hidden="1">
      <c r="A256" s="20"/>
      <c r="B256" s="11" t="s">
        <v>286</v>
      </c>
      <c r="C256" s="6" t="s">
        <v>263</v>
      </c>
      <c r="D256" s="37">
        <v>0</v>
      </c>
      <c r="E256" s="37"/>
      <c r="F256" s="37"/>
      <c r="G256" s="36"/>
      <c r="H256" s="36">
        <f t="shared" si="13"/>
        <v>0</v>
      </c>
      <c r="I256" s="43" t="e">
        <f t="shared" si="14"/>
        <v>#DIV/0!</v>
      </c>
      <c r="J256" s="30"/>
      <c r="L256" s="31"/>
    </row>
    <row r="257" spans="1:12" ht="18.75" customHeight="1" hidden="1">
      <c r="A257" s="20"/>
      <c r="B257" s="11" t="s">
        <v>225</v>
      </c>
      <c r="C257" s="6" t="s">
        <v>12</v>
      </c>
      <c r="D257" s="37">
        <f>D258+D262+D259+D261+D260</f>
        <v>0</v>
      </c>
      <c r="E257" s="37">
        <f>E258+E262+E259+E261+E260</f>
        <v>0</v>
      </c>
      <c r="F257" s="37">
        <f>F258+F262+F259+F261+F260</f>
        <v>0</v>
      </c>
      <c r="G257" s="36"/>
      <c r="H257" s="36">
        <f t="shared" si="13"/>
        <v>0</v>
      </c>
      <c r="I257" s="37" t="e">
        <f t="shared" si="14"/>
        <v>#DIV/0!</v>
      </c>
      <c r="J257" s="30"/>
      <c r="L257" s="31"/>
    </row>
    <row r="258" spans="1:12" ht="0.75" customHeight="1" hidden="1">
      <c r="A258" s="20"/>
      <c r="B258" s="11" t="s">
        <v>225</v>
      </c>
      <c r="C258" s="6" t="s">
        <v>19</v>
      </c>
      <c r="D258" s="37"/>
      <c r="E258" s="37"/>
      <c r="F258" s="37"/>
      <c r="G258" s="36"/>
      <c r="H258" s="36">
        <f t="shared" si="13"/>
        <v>0</v>
      </c>
      <c r="I258" s="43" t="e">
        <f t="shared" si="14"/>
        <v>#DIV/0!</v>
      </c>
      <c r="J258" s="30"/>
      <c r="L258" s="31"/>
    </row>
    <row r="259" spans="1:12" ht="31.5" hidden="1">
      <c r="A259" s="20"/>
      <c r="B259" s="11" t="s">
        <v>225</v>
      </c>
      <c r="C259" s="6" t="s">
        <v>20</v>
      </c>
      <c r="D259" s="37"/>
      <c r="E259" s="37"/>
      <c r="F259" s="37"/>
      <c r="G259" s="36"/>
      <c r="H259" s="36">
        <f t="shared" si="13"/>
        <v>0</v>
      </c>
      <c r="I259" s="43" t="e">
        <f t="shared" si="14"/>
        <v>#DIV/0!</v>
      </c>
      <c r="J259" s="30"/>
      <c r="L259" s="31"/>
    </row>
    <row r="260" spans="1:12" ht="31.5" hidden="1">
      <c r="A260" s="20"/>
      <c r="B260" s="11" t="s">
        <v>225</v>
      </c>
      <c r="C260" s="6" t="s">
        <v>435</v>
      </c>
      <c r="D260" s="37"/>
      <c r="E260" s="37"/>
      <c r="F260" s="37"/>
      <c r="G260" s="36"/>
      <c r="H260" s="36">
        <f t="shared" si="13"/>
        <v>0</v>
      </c>
      <c r="I260" s="43" t="e">
        <f t="shared" si="14"/>
        <v>#DIV/0!</v>
      </c>
      <c r="J260" s="30"/>
      <c r="L260" s="31"/>
    </row>
    <row r="261" spans="1:12" ht="30.75" customHeight="1" hidden="1">
      <c r="A261" s="20"/>
      <c r="B261" s="11" t="s">
        <v>225</v>
      </c>
      <c r="C261" s="6" t="s">
        <v>403</v>
      </c>
      <c r="D261" s="37"/>
      <c r="E261" s="37"/>
      <c r="F261" s="37"/>
      <c r="G261" s="36"/>
      <c r="H261" s="36">
        <f t="shared" si="13"/>
        <v>0</v>
      </c>
      <c r="I261" s="43" t="e">
        <f t="shared" si="14"/>
        <v>#DIV/0!</v>
      </c>
      <c r="J261" s="30"/>
      <c r="L261" s="31"/>
    </row>
    <row r="262" spans="1:12" ht="47.25" hidden="1">
      <c r="A262" s="20"/>
      <c r="B262" s="11" t="s">
        <v>225</v>
      </c>
      <c r="C262" s="6" t="s">
        <v>326</v>
      </c>
      <c r="D262" s="37"/>
      <c r="E262" s="37"/>
      <c r="F262" s="37">
        <v>0</v>
      </c>
      <c r="G262" s="36"/>
      <c r="H262" s="36">
        <f t="shared" si="13"/>
        <v>0</v>
      </c>
      <c r="I262" s="43" t="e">
        <f t="shared" si="14"/>
        <v>#DIV/0!</v>
      </c>
      <c r="J262" s="30"/>
      <c r="L262" s="31"/>
    </row>
    <row r="263" spans="1:12" ht="15.75" hidden="1">
      <c r="A263" s="20"/>
      <c r="B263" s="11" t="s">
        <v>214</v>
      </c>
      <c r="C263" s="6" t="s">
        <v>21</v>
      </c>
      <c r="D263" s="37">
        <f>D264+D272+D265+D268+D269+D271+D266+D267+D270</f>
        <v>3.979039320256561E-13</v>
      </c>
      <c r="E263" s="37">
        <f>E264+E272+E265+E268+E269+E271+E266+E267+E270</f>
        <v>0</v>
      </c>
      <c r="F263" s="37">
        <f>F264+F272+F265+F268+F269+F271+F266+F267+F270</f>
        <v>0</v>
      </c>
      <c r="G263" s="36"/>
      <c r="H263" s="36">
        <f t="shared" si="13"/>
        <v>-3.979039320256561E-13</v>
      </c>
      <c r="I263" s="43">
        <f t="shared" si="14"/>
        <v>0</v>
      </c>
      <c r="J263" s="30"/>
      <c r="L263" s="31"/>
    </row>
    <row r="264" spans="1:12" ht="63" hidden="1">
      <c r="A264" s="20" t="s">
        <v>67</v>
      </c>
      <c r="B264" s="9" t="s">
        <v>215</v>
      </c>
      <c r="C264" s="8" t="s">
        <v>376</v>
      </c>
      <c r="D264" s="41"/>
      <c r="E264" s="41"/>
      <c r="F264" s="36"/>
      <c r="G264" s="36"/>
      <c r="H264" s="36">
        <f t="shared" si="13"/>
        <v>0</v>
      </c>
      <c r="I264" s="43" t="e">
        <f t="shared" si="14"/>
        <v>#DIV/0!</v>
      </c>
      <c r="J264" s="30"/>
      <c r="L264" s="31"/>
    </row>
    <row r="265" spans="1:12" ht="78.75" hidden="1">
      <c r="A265" s="55"/>
      <c r="B265" s="11" t="s">
        <v>215</v>
      </c>
      <c r="C265" s="8" t="s">
        <v>433</v>
      </c>
      <c r="D265" s="37"/>
      <c r="E265" s="37"/>
      <c r="F265" s="37"/>
      <c r="G265" s="36"/>
      <c r="H265" s="36">
        <f t="shared" si="13"/>
        <v>0</v>
      </c>
      <c r="I265" s="43" t="e">
        <f t="shared" si="14"/>
        <v>#DIV/0!</v>
      </c>
      <c r="J265" s="7"/>
      <c r="L265" s="32"/>
    </row>
    <row r="266" spans="1:12" ht="68.25" customHeight="1" hidden="1">
      <c r="A266" s="55"/>
      <c r="B266" s="11" t="s">
        <v>215</v>
      </c>
      <c r="C266" s="8" t="s">
        <v>237</v>
      </c>
      <c r="D266" s="37"/>
      <c r="E266" s="37"/>
      <c r="F266" s="37"/>
      <c r="G266" s="36"/>
      <c r="H266" s="36">
        <f t="shared" si="13"/>
        <v>0</v>
      </c>
      <c r="I266" s="43" t="e">
        <f t="shared" si="14"/>
        <v>#DIV/0!</v>
      </c>
      <c r="J266" s="7">
        <f>F243+F244+F239+F235+F223+F195+F196+F193</f>
        <v>0</v>
      </c>
      <c r="K266" s="5">
        <f>J266-F187</f>
        <v>-394</v>
      </c>
      <c r="L266" s="32"/>
    </row>
    <row r="267" spans="1:12" ht="78.75" hidden="1">
      <c r="A267" s="55"/>
      <c r="B267" s="11" t="s">
        <v>215</v>
      </c>
      <c r="C267" s="8" t="s">
        <v>431</v>
      </c>
      <c r="D267" s="37"/>
      <c r="E267" s="37"/>
      <c r="F267" s="37"/>
      <c r="G267" s="36"/>
      <c r="H267" s="36">
        <f t="shared" si="13"/>
        <v>0</v>
      </c>
      <c r="I267" s="43" t="e">
        <f t="shared" si="14"/>
        <v>#DIV/0!</v>
      </c>
      <c r="J267" s="7"/>
      <c r="L267" s="32"/>
    </row>
    <row r="268" spans="1:12" ht="100.5" customHeight="1" hidden="1">
      <c r="A268" s="55"/>
      <c r="B268" s="11" t="s">
        <v>215</v>
      </c>
      <c r="C268" s="6" t="s">
        <v>29</v>
      </c>
      <c r="D268" s="37"/>
      <c r="E268" s="37"/>
      <c r="F268" s="37">
        <v>0</v>
      </c>
      <c r="G268" s="36"/>
      <c r="H268" s="36">
        <f t="shared" si="13"/>
        <v>0</v>
      </c>
      <c r="I268" s="43" t="e">
        <f t="shared" si="14"/>
        <v>#DIV/0!</v>
      </c>
      <c r="J268" s="7"/>
      <c r="L268" s="32"/>
    </row>
    <row r="269" spans="1:12" ht="78.75" hidden="1">
      <c r="A269" s="55"/>
      <c r="B269" s="11" t="s">
        <v>215</v>
      </c>
      <c r="C269" s="6" t="s">
        <v>145</v>
      </c>
      <c r="D269" s="37"/>
      <c r="E269" s="37"/>
      <c r="F269" s="37"/>
      <c r="G269" s="36"/>
      <c r="H269" s="36">
        <f t="shared" si="13"/>
        <v>0</v>
      </c>
      <c r="I269" s="43" t="e">
        <f t="shared" si="14"/>
        <v>#DIV/0!</v>
      </c>
      <c r="J269" s="7"/>
      <c r="L269" s="32"/>
    </row>
    <row r="270" spans="1:12" ht="63" hidden="1">
      <c r="A270" s="55"/>
      <c r="B270" s="11" t="s">
        <v>215</v>
      </c>
      <c r="C270" s="6" t="s">
        <v>475</v>
      </c>
      <c r="D270" s="37"/>
      <c r="E270" s="37"/>
      <c r="F270" s="37"/>
      <c r="G270" s="36"/>
      <c r="H270" s="36">
        <f t="shared" si="13"/>
        <v>0</v>
      </c>
      <c r="I270" s="43" t="e">
        <f t="shared" si="14"/>
        <v>#DIV/0!</v>
      </c>
      <c r="J270" s="7"/>
      <c r="L270" s="32"/>
    </row>
    <row r="271" spans="1:12" ht="0.75" customHeight="1" hidden="1">
      <c r="A271" s="55"/>
      <c r="B271" s="11" t="s">
        <v>215</v>
      </c>
      <c r="C271" s="6" t="s">
        <v>432</v>
      </c>
      <c r="D271" s="37"/>
      <c r="E271" s="37"/>
      <c r="F271" s="37"/>
      <c r="G271" s="36"/>
      <c r="H271" s="36">
        <f t="shared" si="13"/>
        <v>0</v>
      </c>
      <c r="I271" s="43" t="e">
        <f t="shared" si="14"/>
        <v>#DIV/0!</v>
      </c>
      <c r="J271" s="7"/>
      <c r="L271" s="32"/>
    </row>
    <row r="272" spans="1:12" ht="20.25" customHeight="1" hidden="1">
      <c r="A272" s="55" t="s">
        <v>57</v>
      </c>
      <c r="B272" s="11" t="s">
        <v>288</v>
      </c>
      <c r="C272" s="12" t="s">
        <v>292</v>
      </c>
      <c r="D272" s="37">
        <f>4444.8-4246.99-197.81</f>
        <v>3.979039320256561E-13</v>
      </c>
      <c r="E272" s="37"/>
      <c r="F272" s="37">
        <v>0</v>
      </c>
      <c r="G272" s="36"/>
      <c r="H272" s="36">
        <f t="shared" si="13"/>
        <v>-3.979039320256561E-13</v>
      </c>
      <c r="I272" s="43">
        <f t="shared" si="14"/>
        <v>0</v>
      </c>
      <c r="J272" s="7"/>
      <c r="L272" s="32"/>
    </row>
    <row r="273" spans="1:12" s="63" customFormat="1" ht="15.75">
      <c r="A273" s="64"/>
      <c r="B273" s="64"/>
      <c r="C273" s="65" t="s">
        <v>220</v>
      </c>
      <c r="D273" s="66">
        <f>D274+D277+D283+D285+D288+D292</f>
        <v>8340.2</v>
      </c>
      <c r="E273" s="66">
        <f>E274+E277+E283+E285+E288+E292</f>
        <v>0</v>
      </c>
      <c r="F273" s="66">
        <f>F274+F277+F283+F285+F288+F292</f>
        <v>2265.1000000000004</v>
      </c>
      <c r="G273" s="66">
        <f>G274+G277+G285+G288+G292</f>
        <v>0</v>
      </c>
      <c r="H273" s="67">
        <f t="shared" si="13"/>
        <v>-6075.1</v>
      </c>
      <c r="I273" s="68">
        <f t="shared" si="14"/>
        <v>27.15882113138774</v>
      </c>
      <c r="J273" s="69"/>
      <c r="L273" s="70"/>
    </row>
    <row r="274" spans="1:12" ht="15.75">
      <c r="A274" s="27" t="s">
        <v>45</v>
      </c>
      <c r="B274" s="9" t="s">
        <v>46</v>
      </c>
      <c r="C274" s="15" t="s">
        <v>140</v>
      </c>
      <c r="D274" s="41">
        <f>D275+D276</f>
        <v>64.8</v>
      </c>
      <c r="E274" s="41">
        <f>E275+E276</f>
        <v>0</v>
      </c>
      <c r="F274" s="41">
        <f>F275+F276</f>
        <v>2.3</v>
      </c>
      <c r="G274" s="41">
        <f>G275+G276</f>
        <v>0</v>
      </c>
      <c r="H274" s="44">
        <f t="shared" si="13"/>
        <v>-62.5</v>
      </c>
      <c r="I274" s="43">
        <f t="shared" si="14"/>
        <v>3.5493827160493825</v>
      </c>
      <c r="J274" s="7"/>
      <c r="L274" s="32"/>
    </row>
    <row r="275" spans="1:12" ht="20.25" customHeight="1">
      <c r="A275" s="27" t="s">
        <v>45</v>
      </c>
      <c r="B275" s="9" t="s">
        <v>46</v>
      </c>
      <c r="C275" s="12" t="s">
        <v>264</v>
      </c>
      <c r="D275" s="41">
        <v>52.9</v>
      </c>
      <c r="E275" s="41"/>
      <c r="F275" s="41">
        <v>0</v>
      </c>
      <c r="G275" s="41"/>
      <c r="H275" s="44">
        <f t="shared" si="13"/>
        <v>-52.9</v>
      </c>
      <c r="I275" s="43">
        <f t="shared" si="14"/>
        <v>0</v>
      </c>
      <c r="J275" s="7"/>
      <c r="L275" s="32"/>
    </row>
    <row r="276" spans="1:12" ht="17.25" customHeight="1">
      <c r="A276" s="27" t="s">
        <v>45</v>
      </c>
      <c r="B276" s="9" t="s">
        <v>46</v>
      </c>
      <c r="C276" s="6" t="s">
        <v>469</v>
      </c>
      <c r="D276" s="41">
        <v>11.9</v>
      </c>
      <c r="E276" s="41"/>
      <c r="F276" s="41">
        <v>2.3</v>
      </c>
      <c r="G276" s="41"/>
      <c r="H276" s="44">
        <f t="shared" si="13"/>
        <v>-9.600000000000001</v>
      </c>
      <c r="I276" s="43">
        <f t="shared" si="14"/>
        <v>19.327731092436974</v>
      </c>
      <c r="J276" s="7"/>
      <c r="L276" s="32"/>
    </row>
    <row r="277" spans="1:12" ht="15.75">
      <c r="A277" s="20" t="s">
        <v>47</v>
      </c>
      <c r="B277" s="9" t="s">
        <v>48</v>
      </c>
      <c r="C277" s="12" t="s">
        <v>22</v>
      </c>
      <c r="D277" s="41">
        <f>D278+D279+D280+D281+D282</f>
        <v>4395.2</v>
      </c>
      <c r="E277" s="41">
        <f>E278+E279+E280+E281+E282</f>
        <v>0</v>
      </c>
      <c r="F277" s="41">
        <f>F278+F279+F280+F281+F282</f>
        <v>1210</v>
      </c>
      <c r="G277" s="41"/>
      <c r="H277" s="44">
        <f t="shared" si="13"/>
        <v>-3185.2</v>
      </c>
      <c r="I277" s="43">
        <f t="shared" si="14"/>
        <v>27.5300327630142</v>
      </c>
      <c r="J277" s="7"/>
      <c r="L277" s="32"/>
    </row>
    <row r="278" spans="1:12" ht="15.75">
      <c r="A278" s="20"/>
      <c r="B278" s="9" t="s">
        <v>105</v>
      </c>
      <c r="C278" s="8" t="s">
        <v>271</v>
      </c>
      <c r="D278" s="41">
        <v>2754.7</v>
      </c>
      <c r="E278" s="41"/>
      <c r="F278" s="41">
        <v>684.5</v>
      </c>
      <c r="G278" s="41"/>
      <c r="H278" s="44">
        <f t="shared" si="13"/>
        <v>-2070.2</v>
      </c>
      <c r="I278" s="43">
        <f t="shared" si="14"/>
        <v>24.848440846553167</v>
      </c>
      <c r="J278" s="7"/>
      <c r="L278" s="32"/>
    </row>
    <row r="279" spans="1:12" ht="15.75">
      <c r="A279" s="20"/>
      <c r="B279" s="9" t="s">
        <v>107</v>
      </c>
      <c r="C279" s="8" t="s">
        <v>270</v>
      </c>
      <c r="D279" s="41">
        <v>1630</v>
      </c>
      <c r="E279" s="41"/>
      <c r="F279" s="41">
        <v>525.4</v>
      </c>
      <c r="G279" s="41"/>
      <c r="H279" s="44">
        <f t="shared" si="13"/>
        <v>-1104.6</v>
      </c>
      <c r="I279" s="43">
        <f t="shared" si="14"/>
        <v>32.23312883435583</v>
      </c>
      <c r="J279" s="7"/>
      <c r="L279" s="32"/>
    </row>
    <row r="280" spans="1:12" ht="15.75">
      <c r="A280" s="20"/>
      <c r="B280" s="9" t="s">
        <v>109</v>
      </c>
      <c r="C280" s="12" t="s">
        <v>143</v>
      </c>
      <c r="D280" s="41">
        <v>10.5</v>
      </c>
      <c r="E280" s="41"/>
      <c r="F280" s="41">
        <v>0.1</v>
      </c>
      <c r="G280" s="41"/>
      <c r="H280" s="44">
        <f t="shared" si="13"/>
        <v>-10.4</v>
      </c>
      <c r="I280" s="43">
        <f t="shared" si="14"/>
        <v>0.9523809523809524</v>
      </c>
      <c r="J280" s="7"/>
      <c r="L280" s="32"/>
    </row>
    <row r="281" spans="1:12" ht="30.75" customHeight="1" hidden="1">
      <c r="A281" s="20"/>
      <c r="B281" s="9" t="s">
        <v>126</v>
      </c>
      <c r="C281" s="12" t="s">
        <v>148</v>
      </c>
      <c r="D281" s="41"/>
      <c r="E281" s="41"/>
      <c r="F281" s="41"/>
      <c r="G281" s="41"/>
      <c r="H281" s="44">
        <f>F281-D281</f>
        <v>0</v>
      </c>
      <c r="I281" s="43" t="e">
        <f>F281/D281*100</f>
        <v>#DIV/0!</v>
      </c>
      <c r="J281" s="7"/>
      <c r="L281" s="32"/>
    </row>
    <row r="282" spans="1:12" ht="31.5" hidden="1">
      <c r="A282" s="20"/>
      <c r="B282" s="9" t="s">
        <v>121</v>
      </c>
      <c r="C282" s="12" t="s">
        <v>149</v>
      </c>
      <c r="D282" s="41"/>
      <c r="E282" s="41"/>
      <c r="F282" s="41"/>
      <c r="G282" s="41"/>
      <c r="H282" s="44">
        <f>F282-D282</f>
        <v>0</v>
      </c>
      <c r="I282" s="43" t="e">
        <f>F282/D282*100</f>
        <v>#DIV/0!</v>
      </c>
      <c r="J282" s="7"/>
      <c r="L282" s="32"/>
    </row>
    <row r="283" spans="1:12" ht="15.75">
      <c r="A283" s="20"/>
      <c r="B283" s="9" t="s">
        <v>49</v>
      </c>
      <c r="C283" s="12" t="s">
        <v>362</v>
      </c>
      <c r="D283" s="41">
        <f>D284</f>
        <v>3642.1</v>
      </c>
      <c r="E283" s="41">
        <f>E284</f>
        <v>0</v>
      </c>
      <c r="F283" s="41">
        <f>F284</f>
        <v>964.5</v>
      </c>
      <c r="G283" s="41"/>
      <c r="H283" s="44">
        <f>F283-D283</f>
        <v>-2677.6</v>
      </c>
      <c r="I283" s="43">
        <f>F283/D283*100</f>
        <v>26.481974684934517</v>
      </c>
      <c r="J283" s="7"/>
      <c r="L283" s="32"/>
    </row>
    <row r="284" spans="1:12" ht="63">
      <c r="A284" s="20"/>
      <c r="B284" s="9" t="s">
        <v>332</v>
      </c>
      <c r="C284" s="81" t="s">
        <v>366</v>
      </c>
      <c r="D284" s="41">
        <v>3642.1</v>
      </c>
      <c r="E284" s="41"/>
      <c r="F284" s="41">
        <v>964.5</v>
      </c>
      <c r="G284" s="41"/>
      <c r="H284" s="44">
        <f>F284-D284</f>
        <v>-2677.6</v>
      </c>
      <c r="I284" s="43">
        <f>F284/D284*100</f>
        <v>26.481974684934517</v>
      </c>
      <c r="J284" s="7"/>
      <c r="L284" s="32"/>
    </row>
    <row r="285" spans="1:12" ht="15.75">
      <c r="A285" s="20"/>
      <c r="B285" s="9" t="s">
        <v>50</v>
      </c>
      <c r="C285" s="12" t="s">
        <v>23</v>
      </c>
      <c r="D285" s="41">
        <f>D286+D287</f>
        <v>47.2</v>
      </c>
      <c r="E285" s="41">
        <f>E286+E287</f>
        <v>0</v>
      </c>
      <c r="F285" s="41">
        <f>F286+F287</f>
        <v>17</v>
      </c>
      <c r="G285" s="41"/>
      <c r="H285" s="44">
        <f t="shared" si="13"/>
        <v>-30.200000000000003</v>
      </c>
      <c r="I285" s="43">
        <f t="shared" si="14"/>
        <v>36.016949152542374</v>
      </c>
      <c r="J285" s="7"/>
      <c r="L285" s="32"/>
    </row>
    <row r="286" spans="1:12" ht="63" hidden="1">
      <c r="A286" s="20"/>
      <c r="B286" s="9" t="s">
        <v>250</v>
      </c>
      <c r="C286" s="6" t="s">
        <v>481</v>
      </c>
      <c r="D286" s="37"/>
      <c r="E286" s="37"/>
      <c r="F286" s="36"/>
      <c r="G286" s="36"/>
      <c r="H286" s="44">
        <f t="shared" si="13"/>
        <v>0</v>
      </c>
      <c r="I286" s="43" t="e">
        <f t="shared" si="14"/>
        <v>#DIV/0!</v>
      </c>
      <c r="J286" s="7"/>
      <c r="L286" s="32"/>
    </row>
    <row r="287" spans="1:12" ht="63">
      <c r="A287" s="27" t="s">
        <v>60</v>
      </c>
      <c r="B287" s="9" t="s">
        <v>61</v>
      </c>
      <c r="C287" s="12" t="s">
        <v>262</v>
      </c>
      <c r="D287" s="37">
        <v>47.2</v>
      </c>
      <c r="E287" s="37"/>
      <c r="F287" s="36">
        <v>17</v>
      </c>
      <c r="G287" s="36">
        <f>F287-L277</f>
        <v>17</v>
      </c>
      <c r="H287" s="44">
        <f t="shared" si="13"/>
        <v>-30.200000000000003</v>
      </c>
      <c r="I287" s="43">
        <f t="shared" si="14"/>
        <v>36.016949152542374</v>
      </c>
      <c r="J287" s="7"/>
      <c r="L287" s="32"/>
    </row>
    <row r="288" spans="1:12" ht="15.75">
      <c r="A288" s="52" t="s">
        <v>71</v>
      </c>
      <c r="B288" s="11" t="s">
        <v>84</v>
      </c>
      <c r="C288" s="6" t="s">
        <v>24</v>
      </c>
      <c r="D288" s="41">
        <f>D289+D290+D291</f>
        <v>190.9</v>
      </c>
      <c r="E288" s="41">
        <f>E289+E290+E291</f>
        <v>0</v>
      </c>
      <c r="F288" s="41">
        <f>F289+F290+F291</f>
        <v>71.3</v>
      </c>
      <c r="G288" s="41"/>
      <c r="H288" s="44">
        <f t="shared" si="13"/>
        <v>-119.60000000000001</v>
      </c>
      <c r="I288" s="43">
        <f t="shared" si="14"/>
        <v>37.34939759036144</v>
      </c>
      <c r="J288" s="7"/>
      <c r="L288" s="32"/>
    </row>
    <row r="289" spans="1:12" ht="15" customHeight="1" hidden="1">
      <c r="A289" s="52"/>
      <c r="B289" s="11" t="s">
        <v>196</v>
      </c>
      <c r="C289" s="19" t="s">
        <v>5</v>
      </c>
      <c r="D289" s="41"/>
      <c r="E289" s="41"/>
      <c r="F289" s="41"/>
      <c r="G289" s="41"/>
      <c r="H289" s="44">
        <f t="shared" si="13"/>
        <v>0</v>
      </c>
      <c r="I289" s="43" t="e">
        <f t="shared" si="14"/>
        <v>#DIV/0!</v>
      </c>
      <c r="J289" s="7"/>
      <c r="L289" s="32"/>
    </row>
    <row r="290" spans="1:12" ht="15.75">
      <c r="A290" s="52"/>
      <c r="B290" s="11" t="s">
        <v>35</v>
      </c>
      <c r="C290" s="19" t="s">
        <v>26</v>
      </c>
      <c r="D290" s="41">
        <v>1.1</v>
      </c>
      <c r="E290" s="41"/>
      <c r="F290" s="41">
        <v>0.8</v>
      </c>
      <c r="G290" s="41"/>
      <c r="H290" s="44">
        <f t="shared" si="13"/>
        <v>-0.30000000000000004</v>
      </c>
      <c r="I290" s="43">
        <f t="shared" si="14"/>
        <v>72.72727272727273</v>
      </c>
      <c r="J290" s="7"/>
      <c r="L290" s="32"/>
    </row>
    <row r="291" spans="1:12" ht="15.75">
      <c r="A291" s="52"/>
      <c r="B291" s="11" t="s">
        <v>197</v>
      </c>
      <c r="C291" s="56" t="s">
        <v>25</v>
      </c>
      <c r="D291" s="41">
        <v>189.8</v>
      </c>
      <c r="E291" s="41"/>
      <c r="F291" s="41">
        <v>70.5</v>
      </c>
      <c r="G291" s="41"/>
      <c r="H291" s="44">
        <f t="shared" si="13"/>
        <v>-119.30000000000001</v>
      </c>
      <c r="I291" s="43">
        <f t="shared" si="14"/>
        <v>37.144362486828236</v>
      </c>
      <c r="J291" s="7"/>
      <c r="L291" s="32"/>
    </row>
    <row r="292" spans="1:12" ht="30.75" customHeight="1" hidden="1">
      <c r="A292" s="52"/>
      <c r="B292" s="11" t="s">
        <v>73</v>
      </c>
      <c r="C292" s="8" t="s">
        <v>7</v>
      </c>
      <c r="D292" s="41">
        <f>D293</f>
        <v>0</v>
      </c>
      <c r="E292" s="41">
        <f>E293</f>
        <v>0</v>
      </c>
      <c r="F292" s="41">
        <f>F293</f>
        <v>0</v>
      </c>
      <c r="G292" s="41"/>
      <c r="H292" s="44">
        <f t="shared" si="13"/>
        <v>0</v>
      </c>
      <c r="I292" s="43" t="e">
        <f t="shared" si="14"/>
        <v>#DIV/0!</v>
      </c>
      <c r="J292" s="7"/>
      <c r="L292" s="32"/>
    </row>
    <row r="293" spans="1:12" ht="31.5" hidden="1">
      <c r="A293" s="52"/>
      <c r="B293" s="11" t="s">
        <v>74</v>
      </c>
      <c r="C293" s="8" t="s">
        <v>265</v>
      </c>
      <c r="D293" s="41"/>
      <c r="E293" s="41"/>
      <c r="F293" s="41"/>
      <c r="G293" s="41"/>
      <c r="H293" s="44">
        <f t="shared" si="13"/>
        <v>0</v>
      </c>
      <c r="I293" s="43" t="e">
        <f t="shared" si="14"/>
        <v>#DIV/0!</v>
      </c>
      <c r="J293" s="7"/>
      <c r="L293" s="32"/>
    </row>
    <row r="294" spans="1:12" s="63" customFormat="1" ht="15.75">
      <c r="A294" s="71"/>
      <c r="B294" s="72"/>
      <c r="C294" s="65" t="s">
        <v>222</v>
      </c>
      <c r="D294" s="66">
        <f>D295+D296+D303+D306+D309+D310+D315</f>
        <v>336.6</v>
      </c>
      <c r="E294" s="66">
        <f>E295+E296+E303+E306+E309+E310+E315</f>
        <v>0.1</v>
      </c>
      <c r="F294" s="66">
        <f>F295+F296+F303+F306+F309+F310+F315</f>
        <v>311.8</v>
      </c>
      <c r="G294" s="66"/>
      <c r="H294" s="67">
        <f t="shared" si="13"/>
        <v>-24.80000000000001</v>
      </c>
      <c r="I294" s="68">
        <f t="shared" si="14"/>
        <v>92.63220439691028</v>
      </c>
      <c r="J294" s="69"/>
      <c r="L294" s="70"/>
    </row>
    <row r="295" spans="1:12" ht="15.75" hidden="1">
      <c r="A295" s="27"/>
      <c r="B295" s="9" t="s">
        <v>46</v>
      </c>
      <c r="C295" s="15" t="s">
        <v>302</v>
      </c>
      <c r="D295" s="41"/>
      <c r="E295" s="41"/>
      <c r="F295" s="41"/>
      <c r="G295" s="41"/>
      <c r="H295" s="44">
        <f t="shared" si="13"/>
        <v>0</v>
      </c>
      <c r="I295" s="43" t="e">
        <f t="shared" si="14"/>
        <v>#DIV/0!</v>
      </c>
      <c r="J295" s="7"/>
      <c r="L295" s="32"/>
    </row>
    <row r="296" spans="1:12" ht="15.75">
      <c r="A296" s="20" t="s">
        <v>47</v>
      </c>
      <c r="B296" s="9" t="s">
        <v>48</v>
      </c>
      <c r="C296" s="12" t="s">
        <v>22</v>
      </c>
      <c r="D296" s="41">
        <f>D297+D298+D299+D300+D302+D301</f>
        <v>124.4</v>
      </c>
      <c r="E296" s="41">
        <f>E297+E298+E299+E300+E302+E301</f>
        <v>0</v>
      </c>
      <c r="F296" s="41">
        <f>F297+F298+F299+F300+F302+F301</f>
        <v>121.7</v>
      </c>
      <c r="G296" s="41"/>
      <c r="H296" s="44">
        <f t="shared" si="13"/>
        <v>-2.700000000000003</v>
      </c>
      <c r="I296" s="43">
        <f t="shared" si="14"/>
        <v>97.82958199356912</v>
      </c>
      <c r="J296" s="7"/>
      <c r="L296" s="32"/>
    </row>
    <row r="297" spans="1:12" ht="15.75">
      <c r="A297" s="20"/>
      <c r="B297" s="9" t="s">
        <v>105</v>
      </c>
      <c r="C297" s="8" t="s">
        <v>271</v>
      </c>
      <c r="D297" s="41">
        <v>71.2</v>
      </c>
      <c r="E297" s="41"/>
      <c r="F297" s="41">
        <v>71.2</v>
      </c>
      <c r="G297" s="41"/>
      <c r="H297" s="44">
        <f t="shared" si="13"/>
        <v>0</v>
      </c>
      <c r="I297" s="43">
        <f t="shared" si="14"/>
        <v>100</v>
      </c>
      <c r="J297" s="7"/>
      <c r="L297" s="32"/>
    </row>
    <row r="298" spans="1:12" ht="15.75">
      <c r="A298" s="20"/>
      <c r="B298" s="9" t="s">
        <v>107</v>
      </c>
      <c r="C298" s="8" t="s">
        <v>270</v>
      </c>
      <c r="D298" s="41">
        <v>49</v>
      </c>
      <c r="E298" s="41"/>
      <c r="F298" s="41">
        <v>46.3</v>
      </c>
      <c r="G298" s="41"/>
      <c r="H298" s="44">
        <f t="shared" si="13"/>
        <v>-2.700000000000003</v>
      </c>
      <c r="I298" s="43">
        <f t="shared" si="14"/>
        <v>94.48979591836734</v>
      </c>
      <c r="J298" s="7"/>
      <c r="L298" s="32"/>
    </row>
    <row r="299" spans="1:12" ht="15.75">
      <c r="A299" s="20"/>
      <c r="B299" s="9" t="s">
        <v>109</v>
      </c>
      <c r="C299" s="12" t="s">
        <v>143</v>
      </c>
      <c r="D299" s="41">
        <v>4.2</v>
      </c>
      <c r="E299" s="41"/>
      <c r="F299" s="41">
        <v>4.2</v>
      </c>
      <c r="G299" s="41"/>
      <c r="H299" s="44">
        <f t="shared" si="13"/>
        <v>0</v>
      </c>
      <c r="I299" s="43">
        <f t="shared" si="14"/>
        <v>100</v>
      </c>
      <c r="J299" s="7"/>
      <c r="L299" s="32"/>
    </row>
    <row r="300" spans="1:12" ht="0.75" customHeight="1" hidden="1">
      <c r="A300" s="20"/>
      <c r="B300" s="9" t="s">
        <v>124</v>
      </c>
      <c r="C300" s="12" t="s">
        <v>272</v>
      </c>
      <c r="D300" s="41"/>
      <c r="E300" s="41"/>
      <c r="F300" s="41"/>
      <c r="G300" s="41"/>
      <c r="H300" s="44">
        <f aca="true" t="shared" si="15" ref="H300:H307">F300-D300</f>
        <v>0</v>
      </c>
      <c r="I300" s="43" t="e">
        <f aca="true" t="shared" si="16" ref="I300:I307">F300/D300*100</f>
        <v>#DIV/0!</v>
      </c>
      <c r="J300" s="7"/>
      <c r="L300" s="32"/>
    </row>
    <row r="301" spans="1:12" ht="31.5" hidden="1">
      <c r="A301" s="20"/>
      <c r="B301" s="9" t="s">
        <v>126</v>
      </c>
      <c r="C301" s="12" t="s">
        <v>148</v>
      </c>
      <c r="D301" s="41"/>
      <c r="E301" s="41"/>
      <c r="F301" s="41"/>
      <c r="G301" s="41"/>
      <c r="H301" s="44">
        <f t="shared" si="15"/>
        <v>0</v>
      </c>
      <c r="I301" s="43" t="e">
        <f t="shared" si="16"/>
        <v>#DIV/0!</v>
      </c>
      <c r="J301" s="7"/>
      <c r="L301" s="32"/>
    </row>
    <row r="302" spans="1:12" ht="24" customHeight="1" hidden="1">
      <c r="A302" s="20"/>
      <c r="B302" s="9" t="s">
        <v>121</v>
      </c>
      <c r="C302" s="12" t="s">
        <v>149</v>
      </c>
      <c r="D302" s="73"/>
      <c r="E302" s="73"/>
      <c r="F302" s="73"/>
      <c r="G302" s="73"/>
      <c r="H302" s="44">
        <f t="shared" si="15"/>
        <v>0</v>
      </c>
      <c r="I302" s="43" t="e">
        <f t="shared" si="16"/>
        <v>#DIV/0!</v>
      </c>
      <c r="J302" s="7"/>
      <c r="L302" s="32"/>
    </row>
    <row r="303" spans="1:12" ht="0.75" customHeight="1" hidden="1">
      <c r="A303" s="20"/>
      <c r="B303" s="9" t="s">
        <v>50</v>
      </c>
      <c r="C303" s="12" t="s">
        <v>23</v>
      </c>
      <c r="D303" s="41">
        <f>D304+D305+D308</f>
        <v>0</v>
      </c>
      <c r="E303" s="41">
        <f>E304+E305+E308</f>
        <v>0</v>
      </c>
      <c r="F303" s="41">
        <f>F304+F305+F308</f>
        <v>0</v>
      </c>
      <c r="G303" s="41"/>
      <c r="H303" s="44">
        <f t="shared" si="15"/>
        <v>0</v>
      </c>
      <c r="I303" s="43" t="e">
        <f t="shared" si="16"/>
        <v>#DIV/0!</v>
      </c>
      <c r="J303" s="7"/>
      <c r="L303" s="32"/>
    </row>
    <row r="304" spans="1:12" ht="31.5" hidden="1">
      <c r="A304" s="20"/>
      <c r="B304" s="9" t="s">
        <v>58</v>
      </c>
      <c r="C304" s="12" t="s">
        <v>417</v>
      </c>
      <c r="D304" s="41"/>
      <c r="E304" s="41"/>
      <c r="F304" s="41"/>
      <c r="G304" s="41"/>
      <c r="H304" s="44">
        <f t="shared" si="15"/>
        <v>0</v>
      </c>
      <c r="I304" s="43" t="e">
        <f t="shared" si="16"/>
        <v>#DIV/0!</v>
      </c>
      <c r="J304" s="7"/>
      <c r="L304" s="32"/>
    </row>
    <row r="305" spans="1:12" ht="31.5" hidden="1">
      <c r="A305" s="20"/>
      <c r="B305" s="9" t="s">
        <v>114</v>
      </c>
      <c r="C305" s="12" t="s">
        <v>260</v>
      </c>
      <c r="D305" s="41"/>
      <c r="E305" s="41"/>
      <c r="F305" s="41"/>
      <c r="G305" s="41"/>
      <c r="H305" s="44">
        <f t="shared" si="15"/>
        <v>0</v>
      </c>
      <c r="I305" s="43" t="e">
        <f t="shared" si="16"/>
        <v>#DIV/0!</v>
      </c>
      <c r="J305" s="7"/>
      <c r="L305" s="32"/>
    </row>
    <row r="306" spans="1:12" ht="15.75">
      <c r="A306" s="20"/>
      <c r="B306" s="9" t="s">
        <v>49</v>
      </c>
      <c r="C306" s="12" t="s">
        <v>362</v>
      </c>
      <c r="D306" s="41">
        <f>D307</f>
        <v>209.3</v>
      </c>
      <c r="E306" s="41">
        <f>E307</f>
        <v>0</v>
      </c>
      <c r="F306" s="41">
        <f>F307</f>
        <v>189.4</v>
      </c>
      <c r="G306" s="41"/>
      <c r="H306" s="44">
        <f t="shared" si="15"/>
        <v>-19.900000000000006</v>
      </c>
      <c r="I306" s="43">
        <f t="shared" si="16"/>
        <v>90.4921165790731</v>
      </c>
      <c r="J306" s="7"/>
      <c r="L306" s="32"/>
    </row>
    <row r="307" spans="1:12" ht="63">
      <c r="A307" s="20"/>
      <c r="B307" s="9" t="s">
        <v>332</v>
      </c>
      <c r="C307" s="81" t="s">
        <v>366</v>
      </c>
      <c r="D307" s="41">
        <v>209.3</v>
      </c>
      <c r="E307" s="41"/>
      <c r="F307" s="41">
        <v>189.4</v>
      </c>
      <c r="G307" s="41"/>
      <c r="H307" s="44">
        <f t="shared" si="15"/>
        <v>-19.900000000000006</v>
      </c>
      <c r="I307" s="43">
        <f t="shared" si="16"/>
        <v>90.4921165790731</v>
      </c>
      <c r="J307" s="7"/>
      <c r="L307" s="32"/>
    </row>
    <row r="308" spans="1:12" ht="63" hidden="1">
      <c r="A308" s="20"/>
      <c r="B308" s="9" t="s">
        <v>61</v>
      </c>
      <c r="C308" s="12" t="s">
        <v>262</v>
      </c>
      <c r="D308" s="41"/>
      <c r="E308" s="41"/>
      <c r="F308" s="41"/>
      <c r="G308" s="41"/>
      <c r="H308" s="44">
        <f t="shared" si="13"/>
        <v>0</v>
      </c>
      <c r="I308" s="43" t="e">
        <f t="shared" si="14"/>
        <v>#DIV/0!</v>
      </c>
      <c r="J308" s="7"/>
      <c r="L308" s="32"/>
    </row>
    <row r="309" spans="1:12" ht="50.25" customHeight="1" hidden="1">
      <c r="A309" s="27" t="s">
        <v>60</v>
      </c>
      <c r="B309" s="9" t="s">
        <v>70</v>
      </c>
      <c r="C309" s="6" t="s">
        <v>27</v>
      </c>
      <c r="D309" s="37"/>
      <c r="E309" s="37"/>
      <c r="F309" s="37"/>
      <c r="G309" s="36"/>
      <c r="H309" s="44">
        <f t="shared" si="13"/>
        <v>0</v>
      </c>
      <c r="I309" s="43" t="e">
        <f t="shared" si="14"/>
        <v>#DIV/0!</v>
      </c>
      <c r="J309" s="7"/>
      <c r="L309" s="32"/>
    </row>
    <row r="310" spans="1:12" ht="15.75">
      <c r="A310" s="52" t="s">
        <v>71</v>
      </c>
      <c r="B310" s="11" t="s">
        <v>84</v>
      </c>
      <c r="C310" s="8" t="s">
        <v>24</v>
      </c>
      <c r="D310" s="45">
        <f>D311+D312+D313+D314</f>
        <v>2.4000000000000004</v>
      </c>
      <c r="E310" s="45">
        <f>E311+E312+E313+E314</f>
        <v>0</v>
      </c>
      <c r="F310" s="45">
        <f>F311+F312+F313+F314</f>
        <v>0.2</v>
      </c>
      <c r="G310" s="41"/>
      <c r="H310" s="44">
        <f t="shared" si="13"/>
        <v>-2.2</v>
      </c>
      <c r="I310" s="43">
        <f t="shared" si="14"/>
        <v>8.333333333333332</v>
      </c>
      <c r="J310" s="7"/>
      <c r="L310" s="32"/>
    </row>
    <row r="311" spans="1:12" ht="15.75">
      <c r="A311" s="52"/>
      <c r="B311" s="11" t="s">
        <v>195</v>
      </c>
      <c r="C311" s="19" t="s">
        <v>28</v>
      </c>
      <c r="D311" s="45">
        <v>0.2</v>
      </c>
      <c r="E311" s="41"/>
      <c r="F311" s="41">
        <v>0.2</v>
      </c>
      <c r="G311" s="41"/>
      <c r="H311" s="44">
        <f t="shared" si="13"/>
        <v>0</v>
      </c>
      <c r="I311" s="43">
        <f t="shared" si="14"/>
        <v>100</v>
      </c>
      <c r="J311" s="7"/>
      <c r="L311" s="32"/>
    </row>
    <row r="312" spans="1:12" ht="15.75" hidden="1">
      <c r="A312" s="52"/>
      <c r="B312" s="11" t="s">
        <v>196</v>
      </c>
      <c r="C312" s="19" t="s">
        <v>436</v>
      </c>
      <c r="D312" s="45"/>
      <c r="E312" s="41"/>
      <c r="F312" s="41"/>
      <c r="G312" s="41"/>
      <c r="H312" s="44">
        <f t="shared" si="13"/>
        <v>0</v>
      </c>
      <c r="I312" s="43" t="e">
        <f t="shared" si="14"/>
        <v>#DIV/0!</v>
      </c>
      <c r="J312" s="7"/>
      <c r="L312" s="32"/>
    </row>
    <row r="313" spans="1:12" ht="15.75" hidden="1">
      <c r="A313" s="52"/>
      <c r="B313" s="11" t="s">
        <v>197</v>
      </c>
      <c r="C313" s="56" t="s">
        <v>25</v>
      </c>
      <c r="D313" s="45"/>
      <c r="E313" s="41"/>
      <c r="F313" s="41"/>
      <c r="G313" s="41"/>
      <c r="H313" s="44">
        <f t="shared" si="13"/>
        <v>0</v>
      </c>
      <c r="I313" s="43" t="e">
        <f t="shared" si="14"/>
        <v>#DIV/0!</v>
      </c>
      <c r="J313" s="7"/>
      <c r="L313" s="32"/>
    </row>
    <row r="314" spans="1:12" ht="30.75" customHeight="1">
      <c r="A314" s="52"/>
      <c r="B314" s="11" t="s">
        <v>174</v>
      </c>
      <c r="C314" s="56" t="s">
        <v>30</v>
      </c>
      <c r="D314" s="45">
        <v>2.2</v>
      </c>
      <c r="E314" s="41"/>
      <c r="F314" s="41">
        <v>0</v>
      </c>
      <c r="G314" s="41"/>
      <c r="H314" s="44">
        <f t="shared" si="13"/>
        <v>-2.2</v>
      </c>
      <c r="I314" s="43">
        <f t="shared" si="14"/>
        <v>0</v>
      </c>
      <c r="J314" s="7"/>
      <c r="L314" s="32"/>
    </row>
    <row r="315" spans="1:12" ht="30.75" customHeight="1">
      <c r="A315" s="52"/>
      <c r="B315" s="11" t="s">
        <v>73</v>
      </c>
      <c r="C315" s="56" t="s">
        <v>7</v>
      </c>
      <c r="D315" s="45">
        <f>D317</f>
        <v>0.5</v>
      </c>
      <c r="E315" s="45">
        <f>E317</f>
        <v>0.1</v>
      </c>
      <c r="F315" s="45">
        <f>F317</f>
        <v>0.5</v>
      </c>
      <c r="G315" s="41"/>
      <c r="H315" s="44">
        <f>F315-D315</f>
        <v>0</v>
      </c>
      <c r="I315" s="43">
        <f>F315/D315*100</f>
        <v>100</v>
      </c>
      <c r="J315" s="7"/>
      <c r="L315" s="32"/>
    </row>
    <row r="316" spans="1:12" ht="63" hidden="1">
      <c r="A316" s="52"/>
      <c r="B316" s="11" t="s">
        <v>165</v>
      </c>
      <c r="C316" s="6" t="s">
        <v>31</v>
      </c>
      <c r="D316" s="45"/>
      <c r="E316" s="41"/>
      <c r="F316" s="41"/>
      <c r="G316" s="41"/>
      <c r="H316" s="44">
        <f t="shared" si="13"/>
        <v>0</v>
      </c>
      <c r="I316" s="43" t="e">
        <f t="shared" si="14"/>
        <v>#DIV/0!</v>
      </c>
      <c r="J316" s="7"/>
      <c r="L316" s="32"/>
    </row>
    <row r="317" spans="1:12" ht="31.5">
      <c r="A317" s="27" t="s">
        <v>72</v>
      </c>
      <c r="B317" s="9" t="s">
        <v>74</v>
      </c>
      <c r="C317" s="15" t="s">
        <v>265</v>
      </c>
      <c r="D317" s="37">
        <v>0.5</v>
      </c>
      <c r="E317" s="37">
        <v>0.1</v>
      </c>
      <c r="F317" s="36">
        <v>0.5</v>
      </c>
      <c r="G317" s="36" t="e">
        <f>F317-#REF!</f>
        <v>#REF!</v>
      </c>
      <c r="H317" s="44">
        <f t="shared" si="13"/>
        <v>0</v>
      </c>
      <c r="I317" s="43">
        <f t="shared" si="14"/>
        <v>100</v>
      </c>
      <c r="J317" s="7"/>
      <c r="L317" s="7"/>
    </row>
    <row r="318" spans="1:12" ht="18" customHeight="1">
      <c r="A318" s="27"/>
      <c r="B318" s="27"/>
      <c r="C318" s="12" t="s">
        <v>139</v>
      </c>
      <c r="D318" s="37">
        <f>D187+D273+D294</f>
        <v>14815.6</v>
      </c>
      <c r="E318" s="37">
        <f>E187+E273+E294</f>
        <v>0.1</v>
      </c>
      <c r="F318" s="37">
        <f>F187+F273+F294</f>
        <v>2970.9000000000005</v>
      </c>
      <c r="G318" s="37" t="e">
        <f>G273+#REF!+#REF!</f>
        <v>#REF!</v>
      </c>
      <c r="H318" s="44">
        <f t="shared" si="13"/>
        <v>-11844.7</v>
      </c>
      <c r="I318" s="43">
        <f t="shared" si="14"/>
        <v>20.05251221685251</v>
      </c>
      <c r="L318" s="31"/>
    </row>
    <row r="319" spans="1:12" ht="18" customHeight="1">
      <c r="A319" s="27"/>
      <c r="B319" s="27"/>
      <c r="C319" s="12" t="s">
        <v>37</v>
      </c>
      <c r="D319" s="37">
        <f>D318+D185</f>
        <v>215843.9</v>
      </c>
      <c r="E319" s="37"/>
      <c r="F319" s="37">
        <f>F318+F185</f>
        <v>49508.700000000004</v>
      </c>
      <c r="G319" s="37"/>
      <c r="H319" s="44">
        <f t="shared" si="13"/>
        <v>-166335.19999999998</v>
      </c>
      <c r="I319" s="43">
        <f t="shared" si="14"/>
        <v>22.937270870290984</v>
      </c>
      <c r="L319" s="31"/>
    </row>
    <row r="320" spans="1:14" s="62" customFormat="1" ht="78" customHeight="1">
      <c r="A320" s="96" t="s">
        <v>257</v>
      </c>
      <c r="B320" s="96"/>
      <c r="C320" s="96"/>
      <c r="D320" s="96"/>
      <c r="E320" s="61"/>
      <c r="F320" s="95" t="s">
        <v>273</v>
      </c>
      <c r="G320" s="95"/>
      <c r="H320" s="95"/>
      <c r="I320" s="95"/>
      <c r="K320" s="74"/>
      <c r="L320" s="75"/>
      <c r="M320" s="74"/>
      <c r="N320" s="74"/>
    </row>
    <row r="321" spans="1:14" ht="18" customHeight="1">
      <c r="A321" s="86"/>
      <c r="B321" s="86"/>
      <c r="C321" s="86"/>
      <c r="G321" s="89"/>
      <c r="H321" s="89"/>
      <c r="K321" s="63"/>
      <c r="L321" s="76"/>
      <c r="M321" s="63"/>
      <c r="N321" s="63"/>
    </row>
    <row r="322" spans="1:14" ht="18" customHeight="1">
      <c r="A322" s="86"/>
      <c r="B322" s="86"/>
      <c r="C322" s="86"/>
      <c r="D322" s="85" t="s">
        <v>378</v>
      </c>
      <c r="E322" s="85"/>
      <c r="F322" s="85"/>
      <c r="K322" s="63"/>
      <c r="L322" s="76"/>
      <c r="M322" s="63"/>
      <c r="N322" s="63"/>
    </row>
    <row r="323" spans="3:14" ht="15.75">
      <c r="C323" s="28"/>
      <c r="D323" s="38">
        <f>D263+D251+D246+D241+D237+D234+D227+D224+D221+D219+D217+D216+D213+D212+D204+D194+D191+D188+D220</f>
        <v>4835.700000000001</v>
      </c>
      <c r="E323" s="38">
        <f>E263+E251+E246+E241+E237+E234+E227+E224+E221+E219+E217+E216+E213+E212+E204+E194+E191+E188+E220</f>
        <v>0</v>
      </c>
      <c r="F323" s="38">
        <f>F263+F251+F246+F241+F237+F234+F227+F224+F221+F219+F217+F216+F213+F212+F204+F194+F191+F188+F220</f>
        <v>394</v>
      </c>
      <c r="K323" s="63"/>
      <c r="L323" s="77"/>
      <c r="M323" s="63"/>
      <c r="N323" s="63"/>
    </row>
    <row r="324" spans="1:14" ht="15.75">
      <c r="A324" s="63"/>
      <c r="B324" s="63"/>
      <c r="C324" s="78"/>
      <c r="D324" s="79"/>
      <c r="E324" s="79"/>
      <c r="F324" s="79"/>
      <c r="G324" s="79"/>
      <c r="H324" s="63"/>
      <c r="I324" s="63"/>
      <c r="J324" s="63"/>
      <c r="K324" s="63"/>
      <c r="L324" s="80"/>
      <c r="M324" s="63"/>
      <c r="N324" s="63"/>
    </row>
    <row r="325" spans="3:12" ht="45" customHeight="1">
      <c r="C325" s="28"/>
      <c r="D325" s="5"/>
      <c r="E325" s="5"/>
      <c r="F325" s="5"/>
      <c r="G325" s="5"/>
      <c r="H325" s="5"/>
      <c r="L325" s="57"/>
    </row>
    <row r="326" spans="3:12" ht="84" customHeight="1">
      <c r="C326" s="28"/>
      <c r="D326" s="5"/>
      <c r="E326" s="5"/>
      <c r="F326" s="5"/>
      <c r="G326" s="5"/>
      <c r="L326" s="31"/>
    </row>
    <row r="327" spans="3:12" ht="15.75">
      <c r="C327" s="28"/>
      <c r="L327" s="57"/>
    </row>
    <row r="328" spans="3:12" ht="15.75">
      <c r="C328" s="28"/>
      <c r="D328" s="5"/>
      <c r="E328" s="5"/>
      <c r="F328" s="5"/>
      <c r="G328" s="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row r="437" ht="15.75">
      <c r="L437" s="31"/>
    </row>
    <row r="438" ht="15.75">
      <c r="L438" s="31"/>
    </row>
    <row r="439" ht="15.75">
      <c r="L439" s="31"/>
    </row>
    <row r="440" ht="15.75">
      <c r="L440" s="31"/>
    </row>
    <row r="441" ht="15.75">
      <c r="L441" s="31"/>
    </row>
  </sheetData>
  <sheetProtection/>
  <mergeCells count="12">
    <mergeCell ref="A9:I9"/>
    <mergeCell ref="A186:I186"/>
    <mergeCell ref="A320:D320"/>
    <mergeCell ref="F320:I320"/>
    <mergeCell ref="F1:I1"/>
    <mergeCell ref="A4:I4"/>
    <mergeCell ref="A5:I5"/>
    <mergeCell ref="H6:I6"/>
    <mergeCell ref="A321:C321"/>
    <mergeCell ref="G321:H321"/>
    <mergeCell ref="A322:C322"/>
    <mergeCell ref="D322:F322"/>
  </mergeCells>
  <printOptions/>
  <pageMargins left="1.5748031496062993" right="0.3937007874015748" top="0.3937007874015748" bottom="0.3937007874015748" header="0" footer="0"/>
  <pageSetup blackAndWhite="1" fitToHeight="8"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Admin</cp:lastModifiedBy>
  <cp:lastPrinted>2015-04-10T05:22:49Z</cp:lastPrinted>
  <dcterms:created xsi:type="dcterms:W3CDTF">2002-02-22T11:29:09Z</dcterms:created>
  <dcterms:modified xsi:type="dcterms:W3CDTF">2015-05-05T06:44:20Z</dcterms:modified>
  <cp:category/>
  <cp:version/>
  <cp:contentType/>
  <cp:contentStatus/>
</cp:coreProperties>
</file>